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1" activeTab="4"/>
  </bookViews>
  <sheets>
    <sheet name="July 18-24" sheetId="1" r:id="rId1"/>
    <sheet name="July 25- 31" sheetId="2" r:id="rId2"/>
    <sheet name="August 1 - 7" sheetId="3" r:id="rId3"/>
    <sheet name="August 8-14" sheetId="4" r:id="rId4"/>
    <sheet name="August 15-21" sheetId="5" r:id="rId5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45" authorId="0">
      <text>
        <r>
          <rPr>
            <sz val="10"/>
            <rFont val="Arial"/>
            <family val="2"/>
          </rPr>
          <t>Closest to Actual Calories</t>
        </r>
      </text>
    </comment>
    <comment ref="F47" authorId="0">
      <text>
        <r>
          <rPr>
            <sz val="10"/>
            <rFont val="Arial"/>
            <family val="2"/>
          </rPr>
          <t>Total Calories by Macronutrients</t>
        </r>
      </text>
    </comment>
    <comment ref="N47" authorId="0">
      <text>
        <r>
          <rPr>
            <sz val="10"/>
            <rFont val="Arial"/>
            <family val="2"/>
          </rPr>
          <t>Closest to Actual Calories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49" authorId="0">
      <text>
        <r>
          <rPr>
            <sz val="10"/>
            <rFont val="Arial"/>
            <family val="2"/>
          </rPr>
          <t>Closest to Actual Calories</t>
        </r>
      </text>
    </comment>
    <comment ref="F51" authorId="0">
      <text>
        <r>
          <rPr>
            <sz val="10"/>
            <rFont val="Arial"/>
            <family val="2"/>
          </rPr>
          <t>Total Calories by Macronutrients</t>
        </r>
      </text>
    </comment>
    <comment ref="N51" authorId="0">
      <text>
        <r>
          <rPr>
            <sz val="10"/>
            <rFont val="Arial"/>
            <family val="2"/>
          </rPr>
          <t>Closest to Actual Calories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F47" authorId="0">
      <text>
        <r>
          <rPr>
            <sz val="10"/>
            <rFont val="Arial"/>
            <family val="2"/>
          </rPr>
          <t>Closest to Actual Calories</t>
        </r>
      </text>
    </comment>
    <comment ref="F49" authorId="0">
      <text>
        <r>
          <rPr>
            <sz val="10"/>
            <rFont val="Arial"/>
            <family val="2"/>
          </rPr>
          <t>Total Calories by Macronutrients</t>
        </r>
      </text>
    </comment>
    <comment ref="N49" authorId="0">
      <text>
        <r>
          <rPr>
            <sz val="10"/>
            <rFont val="Arial"/>
            <family val="2"/>
          </rPr>
          <t>Closest to Actual Calories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F48" authorId="0">
      <text>
        <r>
          <rPr>
            <sz val="10"/>
            <rFont val="Arial"/>
            <family val="2"/>
          </rPr>
          <t>Closest to Actual Calories</t>
        </r>
      </text>
    </comment>
    <comment ref="F50" authorId="0">
      <text>
        <r>
          <rPr>
            <sz val="10"/>
            <rFont val="Arial"/>
            <family val="2"/>
          </rPr>
          <t>Total Calories by Macronutrients</t>
        </r>
      </text>
    </comment>
    <comment ref="N50" authorId="0">
      <text>
        <r>
          <rPr>
            <sz val="10"/>
            <rFont val="Arial"/>
            <family val="2"/>
          </rPr>
          <t>Closest to Actual Calories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F48" authorId="0">
      <text>
        <r>
          <rPr>
            <sz val="10"/>
            <rFont val="Arial"/>
            <family val="2"/>
          </rPr>
          <t>Closest to Actual Calories</t>
        </r>
      </text>
    </comment>
    <comment ref="F50" authorId="0">
      <text>
        <r>
          <rPr>
            <sz val="10"/>
            <rFont val="Arial"/>
            <family val="2"/>
          </rPr>
          <t>Total Calories by Macronutrients</t>
        </r>
      </text>
    </comment>
    <comment ref="N50" authorId="0">
      <text>
        <r>
          <rPr>
            <sz val="10"/>
            <rFont val="Arial"/>
            <family val="2"/>
          </rPr>
          <t>Closest to Actual Calories</t>
        </r>
      </text>
    </comment>
  </commentList>
</comments>
</file>

<file path=xl/sharedStrings.xml><?xml version="1.0" encoding="utf-8"?>
<sst xmlns="http://schemas.openxmlformats.org/spreadsheetml/2006/main" count="810" uniqueCount="170">
  <si>
    <t>Monday</t>
  </si>
  <si>
    <t>Done</t>
  </si>
  <si>
    <t>Tuesday</t>
  </si>
  <si>
    <t>Wednesday</t>
  </si>
  <si>
    <t>done</t>
  </si>
  <si>
    <t>Thursday</t>
  </si>
  <si>
    <t>Time</t>
  </si>
  <si>
    <t>Nutrients</t>
  </si>
  <si>
    <t>Protein</t>
  </si>
  <si>
    <t>Carbs</t>
  </si>
  <si>
    <t>Fat</t>
  </si>
  <si>
    <t>Calories</t>
  </si>
  <si>
    <t>Breakfast #1a</t>
  </si>
  <si>
    <t>Breakfast #2e</t>
  </si>
  <si>
    <t>Protein Bar</t>
  </si>
  <si>
    <t>Banana</t>
  </si>
  <si>
    <t>Dinner #4a</t>
  </si>
  <si>
    <t>Lunch #4a</t>
  </si>
  <si>
    <t>Celery &amp; PB</t>
  </si>
  <si>
    <t>Post Workout</t>
  </si>
  <si>
    <t>½ Banana</t>
  </si>
  <si>
    <t>½  Cup Cottage Cheese</t>
  </si>
  <si>
    <t>Lunch #1</t>
  </si>
  <si>
    <t>Lunch #2</t>
  </si>
  <si>
    <t>2 Hard-boiled Eggs</t>
  </si>
  <si>
    <t>200g Strawberries</t>
  </si>
  <si>
    <t xml:space="preserve"> Chicken Sausage</t>
  </si>
  <si>
    <t>Dinner #5a</t>
  </si>
  <si>
    <t>Dinner #2a</t>
  </si>
  <si>
    <t>3oz Carrots</t>
  </si>
  <si>
    <t>Carrots &amp; Cottage Cheese</t>
  </si>
  <si>
    <t>½ Banana &amp; ¼ cup CC</t>
  </si>
  <si>
    <t>piece of bread</t>
  </si>
  <si>
    <t>Dinner #1a</t>
  </si>
  <si>
    <t>cottage cheese</t>
  </si>
  <si>
    <t>1 Can Corn</t>
  </si>
  <si>
    <t>alcohol</t>
  </si>
  <si>
    <t>Total</t>
  </si>
  <si>
    <t>Total From Macro-nutrients</t>
  </si>
  <si>
    <t>Weight</t>
  </si>
  <si>
    <t>Friday</t>
  </si>
  <si>
    <t>Saturday</t>
  </si>
  <si>
    <t>Confirmed</t>
  </si>
  <si>
    <t>Sunday</t>
  </si>
  <si>
    <t>225g Blackberries</t>
  </si>
  <si>
    <t>Post Workout Shake</t>
  </si>
  <si>
    <t>Breakfast #1c</t>
  </si>
  <si>
    <t>Breakfast #1d</t>
  </si>
  <si>
    <t>½ Dinner #1b</t>
  </si>
  <si>
    <t>144g Blackberries</t>
  </si>
  <si>
    <t>Fat free Yogurt</t>
  </si>
  <si>
    <t>½  Cup Low Fat Cottage Cheese</t>
  </si>
  <si>
    <t>1 Slice Bread</t>
  </si>
  <si>
    <t>1oz Beef Jerky</t>
  </si>
  <si>
    <t>More from salads</t>
  </si>
  <si>
    <t>4oz Chicken</t>
  </si>
  <si>
    <t>Jerky and Pudding</t>
  </si>
  <si>
    <t>Smaller Sandwich</t>
  </si>
  <si>
    <t>6oz Top Sirloin Steak</t>
  </si>
  <si>
    <t>Dinner #2b</t>
  </si>
  <si>
    <t>1 Can Green Beans</t>
  </si>
  <si>
    <t>Less for dinner(bread)</t>
  </si>
  <si>
    <t>Calories burned</t>
  </si>
  <si>
    <t>Total Net Calories Per Day to Maintain</t>
  </si>
  <si>
    <t>This Weeks Shopping List</t>
  </si>
  <si>
    <t>Total Grams For Week</t>
  </si>
  <si>
    <t>Total Net Calories Per Day to Lose 1 LBS Per Week</t>
  </si>
  <si>
    <t>Total Calories For Week</t>
  </si>
  <si>
    <t>Total Net Calories Per Day to Lose 2 LBS Per Week</t>
  </si>
  <si>
    <t>Total Calories By Gram</t>
  </si>
  <si>
    <t>Percent of Diet</t>
  </si>
  <si>
    <t>Total Calories Burned For Week</t>
  </si>
  <si>
    <t>Average Calories Per Day</t>
  </si>
  <si>
    <t>Net Calories</t>
  </si>
  <si>
    <t>Net Calories Per Day</t>
  </si>
  <si>
    <t>Average Net Calories Over Summer</t>
  </si>
  <si>
    <t>Lost 4 Pounds in 5 weeks</t>
  </si>
  <si>
    <t>Pound per week lost</t>
  </si>
  <si>
    <t>Calorie Deficit</t>
  </si>
  <si>
    <t>BF#1a Special K</t>
  </si>
  <si>
    <t>BF#1d Special K</t>
  </si>
  <si>
    <t>L #1a Tuna Sandwich</t>
  </si>
  <si>
    <t>½ Post Workout</t>
  </si>
  <si>
    <t>Chili, bread, cheese,strawberries</t>
  </si>
  <si>
    <t>D#1b Chicken Salad</t>
  </si>
  <si>
    <t>L #1b Tuna Sandwich</t>
  </si>
  <si>
    <t>1 Hardboiled Egg</t>
  </si>
  <si>
    <t>½  Cup CC</t>
  </si>
  <si>
    <t>D#1c Chicken Parm.</t>
  </si>
  <si>
    <t>6 oz chicken</t>
  </si>
  <si>
    <t>Less 4 egg whites</t>
  </si>
  <si>
    <t>Protein Shake</t>
  </si>
  <si>
    <t>7oz Top Sirloin Steak</t>
  </si>
  <si>
    <t>2oz Jerky</t>
  </si>
  <si>
    <t>can o corn</t>
  </si>
  <si>
    <t>84g Ultra Lean Ham</t>
  </si>
  <si>
    <t>Alcohol...</t>
  </si>
  <si>
    <t>3oz carrots/CC</t>
  </si>
  <si>
    <t>Total From Macro's</t>
  </si>
  <si>
    <t>Protein Drink</t>
  </si>
  <si>
    <t>BF#3a Oatmeal</t>
  </si>
  <si>
    <t>bread</t>
  </si>
  <si>
    <t>Lunch #2 Sandwich</t>
  </si>
  <si>
    <t>Fat free pudding</t>
  </si>
  <si>
    <t>56g Ultra Lean Ham</t>
  </si>
  <si>
    <t>Celery &amp; Peanut Butter</t>
  </si>
  <si>
    <t>D #6c Spaghet &amp; meat</t>
  </si>
  <si>
    <t>Meatball Sub</t>
  </si>
  <si>
    <t>Chicken Sausage</t>
  </si>
  <si>
    <t>Meatball</t>
  </si>
  <si>
    <t>-Meatball</t>
  </si>
  <si>
    <t>t bone</t>
  </si>
  <si>
    <t>potatoes</t>
  </si>
  <si>
    <t>beer</t>
  </si>
  <si>
    <t>Total Calories Per Day to Maintain</t>
  </si>
  <si>
    <t>Total Calories Per Day to Lose 1 LBS Per Week</t>
  </si>
  <si>
    <t>quart milk</t>
  </si>
  <si>
    <t>Total Calories Per Day to Lose 2 LBS Per Week</t>
  </si>
  <si>
    <t>Total Calories Per Week to Lose 1 LBS Per Week</t>
  </si>
  <si>
    <t>Total Calories Per Week to Lose 2 LBS Per Week</t>
  </si>
  <si>
    <t>BF #2e Burrito</t>
  </si>
  <si>
    <t>in oil</t>
  </si>
  <si>
    <t>½  Cup LF CC</t>
  </si>
  <si>
    <t>D#3e Tomato Soup</t>
  </si>
  <si>
    <t>D#4c Chili &amp; Lentils</t>
  </si>
  <si>
    <t>D#1b Chicken &amp; Egg Salad</t>
  </si>
  <si>
    <t>¾   Cup LF CC</t>
  </si>
  <si>
    <t>D#1a Chicken Parm</t>
  </si>
  <si>
    <t>-Stuff</t>
  </si>
  <si>
    <t>a lot</t>
  </si>
  <si>
    <t>D#5a Cheeseburger</t>
  </si>
  <si>
    <t>1 Chicken Sausage</t>
  </si>
  <si>
    <t>1 small slice bread</t>
  </si>
  <si>
    <t>ibuprofin</t>
  </si>
  <si>
    <t>Cereal</t>
  </si>
  <si>
    <t>-stuff</t>
  </si>
  <si>
    <t>Burrito</t>
  </si>
  <si>
    <t>Greek Yogurt</t>
  </si>
  <si>
    <t>Chicken Pattie</t>
  </si>
  <si>
    <t>1/3 Chicken Nuggets</t>
  </si>
  <si>
    <t>½  Cup FF CC</t>
  </si>
  <si>
    <t>Dinner #1c Chicken Parm</t>
  </si>
  <si>
    <t>1 Beer</t>
  </si>
  <si>
    <t>Garlic Fries</t>
  </si>
  <si>
    <t>½ cup Applesauce</t>
  </si>
  <si>
    <t>BF#3d Oatmeal &amp; Greek</t>
  </si>
  <si>
    <t>2/1 egg omelet w/ cheese</t>
  </si>
  <si>
    <t>½  Cup L Fat CC</t>
  </si>
  <si>
    <t>Dinner #4a Chili cheese potato</t>
  </si>
  <si>
    <t>Dinner #4c Chili &amp; Lentils</t>
  </si>
  <si>
    <t>¼ cup CC</t>
  </si>
  <si>
    <t>Fat Free Greek Yogurt</t>
  </si>
  <si>
    <t>¼ Cup CC</t>
  </si>
  <si>
    <t>¼ Can Corn</t>
  </si>
  <si>
    <t>¼  Cup LF CC</t>
  </si>
  <si>
    <t>¼ Cup Lentils</t>
  </si>
  <si>
    <t>Chili &amp; Cheese</t>
  </si>
  <si>
    <t>1 TBS PB</t>
  </si>
  <si>
    <t>3 beer</t>
  </si>
  <si>
    <t>½ Can Corn</t>
  </si>
  <si>
    <t>3 rum &amp; Cokes</t>
  </si>
  <si>
    <t>Whey Protein</t>
  </si>
  <si>
    <t>112g Ham</t>
  </si>
  <si>
    <t>CC on it as well</t>
  </si>
  <si>
    <t>½  Cup Fat F CC</t>
  </si>
  <si>
    <t>2 beers</t>
  </si>
  <si>
    <t>4 beers</t>
  </si>
  <si>
    <t xml:space="preserve"> 1 Salad</t>
  </si>
  <si>
    <t>Multivitamin</t>
  </si>
  <si>
    <t>6 greek yogurt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</si>
</sst>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HH:MM\ AM/PM"/>
    <numFmt numFmtId="166" formatCode="GENERAL"/>
    <numFmt numFmtId="167" formatCode="0"/>
    <numFmt numFmtId="168" formatCode="0.00%"/>
    <numFmt numFmtId="169" formatCode="0.00"/>
    <numFmt numFmtId="170" formatCode="0.0"/>
  </numFmts>
  <fonts count="3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0" fillId="2" borderId="1" xfId="0" applyFill="1" applyBorder="1" applyAlignment="1">
      <alignment/>
    </xf>
    <xf numFmtId="164" fontId="0" fillId="2" borderId="2" xfId="0" applyFill="1" applyBorder="1" applyAlignment="1">
      <alignment/>
    </xf>
    <xf numFmtId="165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7" fontId="0" fillId="0" borderId="0" xfId="0" applyNumberFormat="1" applyAlignment="1">
      <alignment/>
    </xf>
    <xf numFmtId="164" fontId="0" fillId="0" borderId="4" xfId="0" applyFont="1" applyBorder="1" applyAlignment="1">
      <alignment horizontal="center"/>
    </xf>
    <xf numFmtId="164" fontId="1" fillId="0" borderId="0" xfId="0" applyFont="1" applyAlignment="1">
      <alignment/>
    </xf>
    <xf numFmtId="167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167" fontId="0" fillId="0" borderId="6" xfId="0" applyNumberFormat="1" applyBorder="1" applyAlignment="1">
      <alignment/>
    </xf>
    <xf numFmtId="169" fontId="0" fillId="0" borderId="0" xfId="0" applyNumberFormat="1" applyAlignment="1">
      <alignment/>
    </xf>
    <xf numFmtId="164" fontId="0" fillId="0" borderId="0" xfId="0" applyFont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170" fontId="0" fillId="2" borderId="2" xfId="0" applyNumberFormat="1" applyFill="1" applyBorder="1" applyAlignment="1">
      <alignment/>
    </xf>
    <xf numFmtId="164" fontId="0" fillId="3" borderId="0" xfId="0" applyFill="1" applyAlignment="1">
      <alignment/>
    </xf>
    <xf numFmtId="170" fontId="0" fillId="3" borderId="0" xfId="0" applyNumberFormat="1" applyFill="1" applyAlignment="1">
      <alignment/>
    </xf>
    <xf numFmtId="170" fontId="0" fillId="4" borderId="1" xfId="0" applyNumberFormat="1" applyFill="1" applyBorder="1" applyAlignment="1">
      <alignment/>
    </xf>
    <xf numFmtId="165" fontId="0" fillId="3" borderId="0" xfId="0" applyNumberFormat="1" applyFill="1" applyAlignment="1">
      <alignment/>
    </xf>
    <xf numFmtId="170" fontId="0" fillId="3" borderId="0" xfId="0" applyNumberFormat="1" applyFill="1" applyBorder="1" applyAlignment="1">
      <alignment/>
    </xf>
    <xf numFmtId="170" fontId="0" fillId="3" borderId="3" xfId="0" applyNumberFormat="1" applyFill="1" applyBorder="1" applyAlignment="1">
      <alignment/>
    </xf>
    <xf numFmtId="164" fontId="0" fillId="3" borderId="3" xfId="0" applyFill="1" applyBorder="1" applyAlignment="1">
      <alignment/>
    </xf>
    <xf numFmtId="164" fontId="0" fillId="3" borderId="4" xfId="0" applyFill="1" applyBorder="1" applyAlignment="1">
      <alignment/>
    </xf>
    <xf numFmtId="170" fontId="0" fillId="3" borderId="4" xfId="0" applyNumberFormat="1" applyFill="1" applyBorder="1" applyAlignment="1">
      <alignment/>
    </xf>
    <xf numFmtId="170" fontId="0" fillId="3" borderId="5" xfId="0" applyNumberFormat="1" applyFill="1" applyBorder="1" applyAlignment="1">
      <alignment/>
    </xf>
    <xf numFmtId="170" fontId="0" fillId="3" borderId="6" xfId="0" applyNumberFormat="1" applyFill="1" applyBorder="1" applyAlignment="1">
      <alignment/>
    </xf>
    <xf numFmtId="170" fontId="0" fillId="3" borderId="0" xfId="0" applyNumberFormat="1" applyFont="1" applyFill="1" applyAlignment="1">
      <alignment/>
    </xf>
    <xf numFmtId="170" fontId="0" fillId="3" borderId="4" xfId="0" applyNumberFormat="1" applyFont="1" applyFill="1" applyBorder="1" applyAlignment="1">
      <alignment horizontal="center"/>
    </xf>
    <xf numFmtId="170" fontId="1" fillId="3" borderId="0" xfId="0" applyNumberFormat="1" applyFont="1" applyFill="1" applyAlignment="1">
      <alignment/>
    </xf>
    <xf numFmtId="168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66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8"/>
  <sheetViews>
    <sheetView zoomScale="70" zoomScaleNormal="70" workbookViewId="0" topLeftCell="A19">
      <selection activeCell="I55" sqref="I55"/>
    </sheetView>
  </sheetViews>
  <sheetFormatPr defaultColWidth="12.57421875" defaultRowHeight="12.75"/>
  <cols>
    <col min="1" max="1" width="10.00390625" style="0" customWidth="1"/>
    <col min="2" max="2" width="23.7109375" style="0" customWidth="1"/>
    <col min="3" max="3" width="9.00390625" style="0" customWidth="1"/>
    <col min="4" max="4" width="7.28125" style="0" customWidth="1"/>
    <col min="5" max="5" width="7.8515625" style="0" customWidth="1"/>
    <col min="6" max="6" width="8.28125" style="0" customWidth="1"/>
    <col min="7" max="7" width="10.7109375" style="0" customWidth="1"/>
    <col min="8" max="8" width="10.421875" style="0" customWidth="1"/>
    <col min="9" max="9" width="23.7109375" style="0" customWidth="1"/>
    <col min="10" max="10" width="9.00390625" style="0" customWidth="1"/>
    <col min="11" max="11" width="6.421875" style="0" customWidth="1"/>
    <col min="12" max="12" width="4.57421875" style="0" customWidth="1"/>
    <col min="13" max="13" width="8.28125" style="0" customWidth="1"/>
    <col min="14" max="14" width="9.7109375" style="0" customWidth="1"/>
    <col min="15" max="15" width="10.00390625" style="0" customWidth="1"/>
    <col min="16" max="16" width="21.7109375" style="0" customWidth="1"/>
    <col min="17" max="17" width="11.421875" style="0" customWidth="1"/>
    <col min="18" max="18" width="6.421875" style="0" customWidth="1"/>
    <col min="19" max="19" width="6.140625" style="0" customWidth="1"/>
    <col min="20" max="20" width="8.28125" style="0" customWidth="1"/>
    <col min="21" max="21" width="9.421875" style="0" customWidth="1"/>
    <col min="22" max="22" width="10.00390625" style="0" customWidth="1"/>
    <col min="23" max="23" width="17.140625" style="0" customWidth="1"/>
    <col min="24" max="24" width="9.140625" style="0" customWidth="1"/>
    <col min="25" max="25" width="6.421875" style="0" customWidth="1"/>
    <col min="26" max="26" width="4.57421875" style="0" customWidth="1"/>
    <col min="27" max="27" width="8.28125" style="0" customWidth="1"/>
    <col min="28" max="16384" width="11.57421875" style="0" customWidth="1"/>
  </cols>
  <sheetData>
    <row r="1" spans="3:25" ht="12.75">
      <c r="C1" t="s">
        <v>0</v>
      </c>
      <c r="D1" t="s">
        <v>1</v>
      </c>
      <c r="G1" s="1"/>
      <c r="J1" t="s">
        <v>2</v>
      </c>
      <c r="K1" t="s">
        <v>1</v>
      </c>
      <c r="N1" s="2"/>
      <c r="Q1" t="s">
        <v>3</v>
      </c>
      <c r="R1" t="s">
        <v>4</v>
      </c>
      <c r="U1" s="2"/>
      <c r="X1" t="s">
        <v>5</v>
      </c>
      <c r="Y1" t="s">
        <v>4</v>
      </c>
    </row>
    <row r="2" spans="1:24" ht="12.75">
      <c r="A2" t="s">
        <v>6</v>
      </c>
      <c r="C2" t="s">
        <v>7</v>
      </c>
      <c r="G2" s="2"/>
      <c r="H2" t="s">
        <v>6</v>
      </c>
      <c r="J2" t="s">
        <v>7</v>
      </c>
      <c r="N2" s="2"/>
      <c r="O2" t="s">
        <v>6</v>
      </c>
      <c r="Q2" t="s">
        <v>7</v>
      </c>
      <c r="U2" s="2"/>
      <c r="V2" t="s">
        <v>6</v>
      </c>
      <c r="X2" t="s">
        <v>7</v>
      </c>
    </row>
    <row r="3" spans="1:27" ht="12.75">
      <c r="A3" s="3"/>
      <c r="C3" t="s">
        <v>8</v>
      </c>
      <c r="D3" t="s">
        <v>9</v>
      </c>
      <c r="E3" t="s">
        <v>10</v>
      </c>
      <c r="F3" t="s">
        <v>11</v>
      </c>
      <c r="G3" s="2"/>
      <c r="H3" s="3"/>
      <c r="J3" t="s">
        <v>8</v>
      </c>
      <c r="K3" t="s">
        <v>9</v>
      </c>
      <c r="L3" t="s">
        <v>10</v>
      </c>
      <c r="M3" t="s">
        <v>11</v>
      </c>
      <c r="N3" s="2"/>
      <c r="O3" s="3"/>
      <c r="Q3" t="s">
        <v>8</v>
      </c>
      <c r="R3" t="s">
        <v>9</v>
      </c>
      <c r="S3" t="s">
        <v>10</v>
      </c>
      <c r="T3" t="s">
        <v>11</v>
      </c>
      <c r="U3" s="2"/>
      <c r="V3" s="3"/>
      <c r="X3" t="s">
        <v>8</v>
      </c>
      <c r="Y3" t="s">
        <v>9</v>
      </c>
      <c r="Z3" t="s">
        <v>10</v>
      </c>
      <c r="AA3" t="s">
        <v>11</v>
      </c>
    </row>
    <row r="4" spans="1:27" ht="12.75">
      <c r="A4" s="3">
        <v>0.3125</v>
      </c>
      <c r="B4" t="s">
        <v>12</v>
      </c>
      <c r="C4">
        <v>52</v>
      </c>
      <c r="D4">
        <v>73</v>
      </c>
      <c r="E4">
        <v>13.5</v>
      </c>
      <c r="F4">
        <v>545</v>
      </c>
      <c r="G4" s="2"/>
      <c r="H4" s="3">
        <v>0.3125</v>
      </c>
      <c r="I4" t="s">
        <v>13</v>
      </c>
      <c r="J4">
        <v>26</v>
      </c>
      <c r="K4">
        <v>23</v>
      </c>
      <c r="L4">
        <v>12</v>
      </c>
      <c r="M4">
        <v>300</v>
      </c>
      <c r="N4" s="2"/>
      <c r="O4" s="3">
        <v>0.3125</v>
      </c>
      <c r="P4" t="s">
        <v>12</v>
      </c>
      <c r="Q4">
        <v>52</v>
      </c>
      <c r="R4">
        <v>73</v>
      </c>
      <c r="S4">
        <v>13.5</v>
      </c>
      <c r="T4">
        <v>545</v>
      </c>
      <c r="U4" s="2"/>
      <c r="V4" s="3">
        <v>0.3125</v>
      </c>
      <c r="W4" t="s">
        <v>12</v>
      </c>
      <c r="X4">
        <v>52</v>
      </c>
      <c r="Y4">
        <v>73</v>
      </c>
      <c r="Z4">
        <v>13.5</v>
      </c>
      <c r="AA4">
        <v>545</v>
      </c>
    </row>
    <row r="5" spans="1:27" ht="12.75">
      <c r="A5" s="3">
        <v>0.46527777777777773</v>
      </c>
      <c r="B5" t="s">
        <v>14</v>
      </c>
      <c r="C5">
        <v>16.5</v>
      </c>
      <c r="D5">
        <v>14.5</v>
      </c>
      <c r="E5">
        <v>2</v>
      </c>
      <c r="F5">
        <v>140</v>
      </c>
      <c r="G5" s="2"/>
      <c r="H5" s="3">
        <v>0.4166666666666667</v>
      </c>
      <c r="I5" t="s">
        <v>15</v>
      </c>
      <c r="J5">
        <v>1</v>
      </c>
      <c r="K5">
        <v>27</v>
      </c>
      <c r="L5">
        <v>0</v>
      </c>
      <c r="M5">
        <v>105</v>
      </c>
      <c r="N5" s="2"/>
      <c r="O5" s="3">
        <v>0.4479166666666667</v>
      </c>
      <c r="P5" t="s">
        <v>14</v>
      </c>
      <c r="Q5">
        <v>16.5</v>
      </c>
      <c r="R5">
        <v>14.5</v>
      </c>
      <c r="S5">
        <v>2</v>
      </c>
      <c r="T5">
        <v>140</v>
      </c>
      <c r="U5" s="2"/>
      <c r="V5" s="3">
        <v>0.46527777777777773</v>
      </c>
      <c r="W5" t="s">
        <v>14</v>
      </c>
      <c r="X5">
        <v>16.5</v>
      </c>
      <c r="Y5">
        <v>14.5</v>
      </c>
      <c r="Z5">
        <v>2</v>
      </c>
      <c r="AA5">
        <v>140</v>
      </c>
    </row>
    <row r="6" spans="1:27" ht="12.75">
      <c r="A6" s="3">
        <v>0.5208333333333334</v>
      </c>
      <c r="B6" t="s">
        <v>16</v>
      </c>
      <c r="C6">
        <v>49</v>
      </c>
      <c r="D6">
        <v>96</v>
      </c>
      <c r="E6">
        <v>6</v>
      </c>
      <c r="F6">
        <v>630</v>
      </c>
      <c r="G6" s="2"/>
      <c r="H6" s="3">
        <v>0.46527777777777773</v>
      </c>
      <c r="I6" t="s">
        <v>14</v>
      </c>
      <c r="J6">
        <v>16.5</v>
      </c>
      <c r="K6">
        <v>14.5</v>
      </c>
      <c r="L6">
        <v>2</v>
      </c>
      <c r="M6">
        <v>140</v>
      </c>
      <c r="N6" s="2"/>
      <c r="O6" s="3">
        <v>0.4479166666666667</v>
      </c>
      <c r="P6" t="s">
        <v>14</v>
      </c>
      <c r="Q6">
        <v>16.5</v>
      </c>
      <c r="R6">
        <v>14.5</v>
      </c>
      <c r="S6">
        <v>2</v>
      </c>
      <c r="T6">
        <v>140</v>
      </c>
      <c r="U6" s="2"/>
      <c r="V6" s="3">
        <v>0.5208333333333334</v>
      </c>
      <c r="W6" t="s">
        <v>17</v>
      </c>
      <c r="X6">
        <v>30</v>
      </c>
      <c r="Y6">
        <v>23</v>
      </c>
      <c r="Z6">
        <v>8</v>
      </c>
      <c r="AA6">
        <v>280</v>
      </c>
    </row>
    <row r="7" spans="1:27" ht="12.75">
      <c r="A7" s="3">
        <v>0.6458333333333334</v>
      </c>
      <c r="B7" t="s">
        <v>18</v>
      </c>
      <c r="C7">
        <v>7</v>
      </c>
      <c r="D7">
        <v>9</v>
      </c>
      <c r="E7">
        <v>16</v>
      </c>
      <c r="F7">
        <v>200</v>
      </c>
      <c r="G7" s="2"/>
      <c r="H7" s="3">
        <v>0.5208333333333334</v>
      </c>
      <c r="I7" t="s">
        <v>19</v>
      </c>
      <c r="J7">
        <v>40</v>
      </c>
      <c r="K7">
        <v>79</v>
      </c>
      <c r="L7">
        <v>6</v>
      </c>
      <c r="M7">
        <v>486</v>
      </c>
      <c r="N7" s="2"/>
      <c r="O7" s="3">
        <v>0.46875</v>
      </c>
      <c r="P7" t="s">
        <v>20</v>
      </c>
      <c r="Q7">
        <v>1</v>
      </c>
      <c r="R7">
        <v>13.5</v>
      </c>
      <c r="S7">
        <v>0</v>
      </c>
      <c r="T7">
        <v>50</v>
      </c>
      <c r="U7" s="2"/>
      <c r="V7" s="3">
        <v>0.625</v>
      </c>
      <c r="W7" t="s">
        <v>18</v>
      </c>
      <c r="X7">
        <v>7</v>
      </c>
      <c r="Y7">
        <v>9</v>
      </c>
      <c r="Z7">
        <v>16</v>
      </c>
      <c r="AA7">
        <v>200</v>
      </c>
    </row>
    <row r="8" spans="1:27" ht="12.75">
      <c r="A8" s="3">
        <v>0.6875</v>
      </c>
      <c r="B8" t="s">
        <v>21</v>
      </c>
      <c r="C8" s="4">
        <v>14</v>
      </c>
      <c r="D8" s="4">
        <v>6</v>
      </c>
      <c r="E8" s="4">
        <v>4.5</v>
      </c>
      <c r="F8" s="4">
        <v>120</v>
      </c>
      <c r="G8" s="2"/>
      <c r="H8" s="3">
        <v>0.6041666666666667</v>
      </c>
      <c r="I8" t="s">
        <v>22</v>
      </c>
      <c r="J8">
        <v>26</v>
      </c>
      <c r="K8">
        <v>40</v>
      </c>
      <c r="L8">
        <v>3</v>
      </c>
      <c r="M8">
        <v>302</v>
      </c>
      <c r="N8" s="2"/>
      <c r="O8" s="3">
        <v>0.5208333333333334</v>
      </c>
      <c r="P8" t="s">
        <v>23</v>
      </c>
      <c r="Q8">
        <v>32</v>
      </c>
      <c r="R8">
        <v>48</v>
      </c>
      <c r="S8">
        <v>9</v>
      </c>
      <c r="T8">
        <v>417</v>
      </c>
      <c r="U8" s="2"/>
      <c r="V8" s="3">
        <v>0.6875</v>
      </c>
      <c r="W8" t="s">
        <v>24</v>
      </c>
      <c r="X8">
        <v>12</v>
      </c>
      <c r="Y8">
        <v>0</v>
      </c>
      <c r="Z8">
        <v>10</v>
      </c>
      <c r="AA8">
        <v>140</v>
      </c>
    </row>
    <row r="9" spans="1:27" ht="12.75">
      <c r="A9" s="3">
        <v>0.6875</v>
      </c>
      <c r="B9" t="s">
        <v>25</v>
      </c>
      <c r="C9" s="4">
        <v>2</v>
      </c>
      <c r="D9" s="4">
        <v>16</v>
      </c>
      <c r="E9" s="4">
        <v>0</v>
      </c>
      <c r="F9" s="4">
        <v>64</v>
      </c>
      <c r="G9" s="2"/>
      <c r="H9" s="3">
        <v>0.7083333333333334</v>
      </c>
      <c r="I9" t="s">
        <v>26</v>
      </c>
      <c r="J9">
        <v>22</v>
      </c>
      <c r="K9">
        <v>24</v>
      </c>
      <c r="L9">
        <v>6</v>
      </c>
      <c r="M9">
        <v>231</v>
      </c>
      <c r="N9" s="2"/>
      <c r="O9" s="3">
        <v>0.6458333333333334</v>
      </c>
      <c r="P9" t="s">
        <v>21</v>
      </c>
      <c r="Q9" s="4">
        <v>14</v>
      </c>
      <c r="R9" s="4">
        <v>6</v>
      </c>
      <c r="S9" s="4">
        <v>4.5</v>
      </c>
      <c r="T9" s="4">
        <v>120</v>
      </c>
      <c r="U9" s="2"/>
      <c r="V9" s="3">
        <v>0.7604166666666666</v>
      </c>
      <c r="W9" t="s">
        <v>27</v>
      </c>
      <c r="X9">
        <v>63</v>
      </c>
      <c r="Y9">
        <v>57</v>
      </c>
      <c r="Z9">
        <v>13</v>
      </c>
      <c r="AA9">
        <v>600</v>
      </c>
    </row>
    <row r="10" spans="1:27" ht="12.75">
      <c r="A10" s="3">
        <v>0.7916666666666666</v>
      </c>
      <c r="B10" t="s">
        <v>23</v>
      </c>
      <c r="C10">
        <v>32</v>
      </c>
      <c r="D10">
        <v>48</v>
      </c>
      <c r="E10">
        <v>9</v>
      </c>
      <c r="F10">
        <v>417</v>
      </c>
      <c r="G10" s="2"/>
      <c r="H10" s="3">
        <v>0.78125</v>
      </c>
      <c r="I10" t="s">
        <v>28</v>
      </c>
      <c r="J10">
        <v>26</v>
      </c>
      <c r="K10">
        <v>64</v>
      </c>
      <c r="L10">
        <v>12</v>
      </c>
      <c r="M10">
        <v>452</v>
      </c>
      <c r="N10" s="2"/>
      <c r="O10" s="3">
        <v>0.6458333333333334</v>
      </c>
      <c r="P10" t="s">
        <v>25</v>
      </c>
      <c r="Q10" s="4">
        <v>2</v>
      </c>
      <c r="R10" s="4">
        <v>16</v>
      </c>
      <c r="S10" s="4">
        <v>0</v>
      </c>
      <c r="T10" s="4">
        <v>64</v>
      </c>
      <c r="U10" s="2"/>
      <c r="V10" s="3">
        <v>0.7916666666666666</v>
      </c>
      <c r="W10" t="s">
        <v>29</v>
      </c>
      <c r="X10">
        <v>1</v>
      </c>
      <c r="Y10">
        <v>8</v>
      </c>
      <c r="Z10">
        <v>0</v>
      </c>
      <c r="AA10">
        <v>35</v>
      </c>
    </row>
    <row r="11" spans="1:27" ht="12.75">
      <c r="A11" s="3">
        <v>0.875</v>
      </c>
      <c r="B11" t="s">
        <v>30</v>
      </c>
      <c r="C11">
        <v>3</v>
      </c>
      <c r="D11">
        <v>3</v>
      </c>
      <c r="E11">
        <v>1</v>
      </c>
      <c r="F11">
        <v>60</v>
      </c>
      <c r="G11" s="2"/>
      <c r="H11" s="3">
        <v>0.8125</v>
      </c>
      <c r="I11" t="s">
        <v>31</v>
      </c>
      <c r="J11">
        <v>7</v>
      </c>
      <c r="K11">
        <v>17</v>
      </c>
      <c r="L11">
        <v>2</v>
      </c>
      <c r="M11">
        <v>110</v>
      </c>
      <c r="N11" s="2"/>
      <c r="O11" s="3">
        <v>0.7083333333333334</v>
      </c>
      <c r="P11" t="s">
        <v>24</v>
      </c>
      <c r="Q11">
        <v>12</v>
      </c>
      <c r="R11">
        <v>0</v>
      </c>
      <c r="S11">
        <v>10</v>
      </c>
      <c r="T11">
        <v>140</v>
      </c>
      <c r="U11" s="2"/>
      <c r="V11" s="3"/>
      <c r="W11" t="s">
        <v>32</v>
      </c>
      <c r="X11">
        <v>5</v>
      </c>
      <c r="Y11">
        <v>15</v>
      </c>
      <c r="Z11">
        <v>1</v>
      </c>
      <c r="AA11">
        <v>70</v>
      </c>
    </row>
    <row r="12" spans="1:27" ht="12.75">
      <c r="A12" s="3"/>
      <c r="G12" s="2"/>
      <c r="H12" s="3"/>
      <c r="N12" s="2"/>
      <c r="O12" s="3">
        <v>0.7604166666666666</v>
      </c>
      <c r="P12" t="s">
        <v>33</v>
      </c>
      <c r="Q12">
        <v>72</v>
      </c>
      <c r="R12">
        <v>16</v>
      </c>
      <c r="S12">
        <v>15</v>
      </c>
      <c r="T12">
        <v>510</v>
      </c>
      <c r="U12" s="2"/>
      <c r="V12" s="3"/>
      <c r="W12" t="s">
        <v>34</v>
      </c>
      <c r="X12">
        <v>5</v>
      </c>
      <c r="Y12">
        <v>2</v>
      </c>
      <c r="Z12">
        <v>2</v>
      </c>
      <c r="AA12">
        <v>50</v>
      </c>
    </row>
    <row r="13" spans="1:27" ht="12.75">
      <c r="A13" s="3"/>
      <c r="G13" s="2"/>
      <c r="H13" s="3"/>
      <c r="N13" s="2"/>
      <c r="O13" s="3">
        <v>0.7604166666666666</v>
      </c>
      <c r="P13" t="s">
        <v>35</v>
      </c>
      <c r="Q13" s="5">
        <f>3*3.5</f>
        <v>10.5</v>
      </c>
      <c r="R13" s="5">
        <f>17*3.5</f>
        <v>59.5</v>
      </c>
      <c r="S13">
        <v>0</v>
      </c>
      <c r="T13" s="5">
        <f>80*3.5</f>
        <v>280</v>
      </c>
      <c r="U13" s="2"/>
      <c r="V13" s="3"/>
      <c r="W13" s="4" t="s">
        <v>36</v>
      </c>
      <c r="X13" s="4">
        <v>2</v>
      </c>
      <c r="Y13" s="4">
        <v>100</v>
      </c>
      <c r="Z13" s="4">
        <v>0</v>
      </c>
      <c r="AA13" s="4">
        <v>400</v>
      </c>
    </row>
    <row r="14" spans="1:22" ht="12.75">
      <c r="A14" s="3"/>
      <c r="G14" s="2"/>
      <c r="H14" s="3"/>
      <c r="N14" s="2"/>
      <c r="O14" s="3"/>
      <c r="U14" s="2"/>
      <c r="V14" s="3"/>
    </row>
    <row r="15" spans="2:27" ht="12.75">
      <c r="B15" s="6"/>
      <c r="C15" s="6"/>
      <c r="D15" s="6"/>
      <c r="E15" s="6"/>
      <c r="F15" s="6"/>
      <c r="G15" s="2"/>
      <c r="I15" s="6"/>
      <c r="J15" s="6"/>
      <c r="K15" s="6"/>
      <c r="L15" s="6"/>
      <c r="M15" s="6"/>
      <c r="N15" s="2"/>
      <c r="P15" s="6"/>
      <c r="Q15" s="6"/>
      <c r="R15" s="6"/>
      <c r="S15" s="6"/>
      <c r="T15" s="6"/>
      <c r="U15" s="2"/>
      <c r="W15" s="6"/>
      <c r="X15" s="6"/>
      <c r="Y15" s="6"/>
      <c r="Z15" s="6"/>
      <c r="AA15" s="6"/>
    </row>
    <row r="16" spans="2:26" ht="12.75">
      <c r="B16" t="s">
        <v>37</v>
      </c>
      <c r="C16" s="5">
        <f>SUM(C4:C14)</f>
        <v>175.5</v>
      </c>
      <c r="D16" s="5">
        <f>SUM(D4:D14)</f>
        <v>265.5</v>
      </c>
      <c r="E16" s="5">
        <f>SUM(E4:E14)</f>
        <v>52</v>
      </c>
      <c r="G16" s="2"/>
      <c r="I16" t="s">
        <v>37</v>
      </c>
      <c r="J16" s="5">
        <f>SUM(J4:J14)</f>
        <v>164.5</v>
      </c>
      <c r="K16" s="5">
        <f>SUM(K4:K14)</f>
        <v>288.5</v>
      </c>
      <c r="L16" s="5">
        <f>SUM(L4:L14)</f>
        <v>43</v>
      </c>
      <c r="N16" s="2"/>
      <c r="P16" t="s">
        <v>37</v>
      </c>
      <c r="Q16" s="5">
        <f>SUM(Q4:Q14)</f>
        <v>228.5</v>
      </c>
      <c r="R16" s="5">
        <f>SUM(R4:R14)</f>
        <v>261</v>
      </c>
      <c r="S16" s="5">
        <f>SUM(S4:S14)</f>
        <v>56</v>
      </c>
      <c r="U16" s="2"/>
      <c r="W16" t="s">
        <v>37</v>
      </c>
      <c r="X16" s="5">
        <f>SUM(X4:X14)</f>
        <v>193.5</v>
      </c>
      <c r="Y16" s="5">
        <f>SUM(Y4:Y14)</f>
        <v>301.5</v>
      </c>
      <c r="Z16" s="5">
        <f>SUM(Z4:Z14)</f>
        <v>65.5</v>
      </c>
    </row>
    <row r="17" spans="6:27" ht="12.75">
      <c r="F17" s="5">
        <f>SUM(F4:F14)</f>
        <v>2176</v>
      </c>
      <c r="G17" s="2"/>
      <c r="M17" s="5">
        <f>SUM(M4:M14)</f>
        <v>2126</v>
      </c>
      <c r="N17" s="2"/>
      <c r="T17" s="5">
        <f>SUM(T4:T14)</f>
        <v>2406</v>
      </c>
      <c r="U17" s="2"/>
      <c r="AA17" s="5">
        <f>SUM(AA4:AA14)</f>
        <v>2460</v>
      </c>
    </row>
    <row r="18" spans="2:26" ht="12.75">
      <c r="B18" t="s">
        <v>38</v>
      </c>
      <c r="C18" s="5">
        <f>C16*4</f>
        <v>702</v>
      </c>
      <c r="D18" s="5">
        <f>D16*4</f>
        <v>1062</v>
      </c>
      <c r="E18" s="5">
        <f>E16*9</f>
        <v>468</v>
      </c>
      <c r="G18" s="2"/>
      <c r="I18" t="s">
        <v>38</v>
      </c>
      <c r="J18" s="5">
        <f>J16*4</f>
        <v>658</v>
      </c>
      <c r="K18" s="5">
        <f>K16*4</f>
        <v>1154</v>
      </c>
      <c r="L18" s="5">
        <f>L16*9</f>
        <v>387</v>
      </c>
      <c r="N18" s="2"/>
      <c r="P18" t="s">
        <v>38</v>
      </c>
      <c r="Q18" s="5">
        <f>Q16*4</f>
        <v>914</v>
      </c>
      <c r="R18" s="5">
        <f>R16*4</f>
        <v>1044</v>
      </c>
      <c r="S18" s="5">
        <f>S16*9</f>
        <v>504</v>
      </c>
      <c r="U18" s="2"/>
      <c r="W18" t="s">
        <v>38</v>
      </c>
      <c r="X18" s="5">
        <f>X16*4</f>
        <v>774</v>
      </c>
      <c r="Y18" s="5">
        <f>Y16*4</f>
        <v>1206</v>
      </c>
      <c r="Z18" s="5">
        <f>Z16*9</f>
        <v>589.5</v>
      </c>
    </row>
    <row r="19" spans="6:27" ht="12.75">
      <c r="F19" s="5">
        <f>SUM(C18:E18)</f>
        <v>2232</v>
      </c>
      <c r="G19" s="2"/>
      <c r="M19" s="5">
        <f>SUM(J18:L18)</f>
        <v>2199</v>
      </c>
      <c r="N19" s="2"/>
      <c r="T19" s="5">
        <f>SUM(Q18:S18)</f>
        <v>2462</v>
      </c>
      <c r="U19" s="2"/>
      <c r="AA19" s="5">
        <f>SUM(X18:Z18)</f>
        <v>2569.5</v>
      </c>
    </row>
    <row r="20" spans="1:32" ht="12.75">
      <c r="A20" s="6"/>
      <c r="B20" s="6"/>
      <c r="C20" s="6"/>
      <c r="D20" s="6"/>
      <c r="E20" s="6"/>
      <c r="F20" s="6"/>
      <c r="G20" s="2"/>
      <c r="H20" s="6"/>
      <c r="I20" s="6"/>
      <c r="J20" s="6"/>
      <c r="K20" s="6"/>
      <c r="L20" s="6"/>
      <c r="M20" s="6"/>
      <c r="N20" s="2"/>
      <c r="O20" s="6"/>
      <c r="P20" s="6"/>
      <c r="Q20" s="6"/>
      <c r="R20" s="6"/>
      <c r="S20" s="6"/>
      <c r="T20" s="6"/>
      <c r="U20" s="2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7:21" ht="12.75">
      <c r="G21" s="2"/>
      <c r="N21" s="2"/>
      <c r="U21" s="2"/>
    </row>
    <row r="22" spans="7:23" ht="12.75">
      <c r="G22" s="2"/>
      <c r="N22" s="2"/>
      <c r="U22" s="2"/>
      <c r="V22" t="s">
        <v>39</v>
      </c>
      <c r="W22">
        <v>169</v>
      </c>
    </row>
    <row r="23" spans="7:21" ht="12.75">
      <c r="G23" s="2"/>
      <c r="N23" s="2"/>
      <c r="U23" s="2"/>
    </row>
    <row r="24" spans="3:21" ht="12.75">
      <c r="C24" t="s">
        <v>40</v>
      </c>
      <c r="D24" t="s">
        <v>1</v>
      </c>
      <c r="G24" s="2"/>
      <c r="J24" t="s">
        <v>41</v>
      </c>
      <c r="K24" t="s">
        <v>42</v>
      </c>
      <c r="N24" s="2"/>
      <c r="Q24" t="s">
        <v>43</v>
      </c>
      <c r="R24" t="s">
        <v>42</v>
      </c>
      <c r="U24" s="2"/>
    </row>
    <row r="25" spans="1:21" ht="12.75">
      <c r="A25" t="s">
        <v>6</v>
      </c>
      <c r="C25" t="s">
        <v>7</v>
      </c>
      <c r="G25" s="2"/>
      <c r="H25" t="s">
        <v>6</v>
      </c>
      <c r="J25" t="s">
        <v>7</v>
      </c>
      <c r="N25" s="2"/>
      <c r="O25" t="s">
        <v>6</v>
      </c>
      <c r="Q25" t="s">
        <v>7</v>
      </c>
      <c r="U25" s="2"/>
    </row>
    <row r="26" spans="1:21" ht="12.75">
      <c r="A26" s="3"/>
      <c r="C26" t="s">
        <v>8</v>
      </c>
      <c r="D26" t="s">
        <v>9</v>
      </c>
      <c r="E26" t="s">
        <v>10</v>
      </c>
      <c r="F26" t="s">
        <v>11</v>
      </c>
      <c r="G26" s="2"/>
      <c r="H26" s="3"/>
      <c r="J26" t="s">
        <v>8</v>
      </c>
      <c r="K26" t="s">
        <v>9</v>
      </c>
      <c r="L26" t="s">
        <v>10</v>
      </c>
      <c r="M26" t="s">
        <v>11</v>
      </c>
      <c r="N26" s="2"/>
      <c r="O26" s="3"/>
      <c r="Q26" t="s">
        <v>8</v>
      </c>
      <c r="R26" t="s">
        <v>9</v>
      </c>
      <c r="S26" t="s">
        <v>10</v>
      </c>
      <c r="T26" t="s">
        <v>11</v>
      </c>
      <c r="U26" s="2"/>
    </row>
    <row r="27" spans="1:21" ht="12.75">
      <c r="A27" s="3">
        <v>0.28125</v>
      </c>
      <c r="B27" t="s">
        <v>14</v>
      </c>
      <c r="C27">
        <v>16.5</v>
      </c>
      <c r="D27">
        <v>14.5</v>
      </c>
      <c r="E27">
        <v>2</v>
      </c>
      <c r="F27">
        <v>140</v>
      </c>
      <c r="G27" s="2"/>
      <c r="H27" s="3">
        <v>0.3333333333333333</v>
      </c>
      <c r="I27" t="s">
        <v>15</v>
      </c>
      <c r="J27">
        <v>1</v>
      </c>
      <c r="K27">
        <v>27</v>
      </c>
      <c r="L27">
        <v>0</v>
      </c>
      <c r="M27">
        <v>105</v>
      </c>
      <c r="N27" s="2"/>
      <c r="O27" s="3">
        <v>0.3333333333333333</v>
      </c>
      <c r="P27" t="s">
        <v>44</v>
      </c>
      <c r="Q27">
        <v>3</v>
      </c>
      <c r="R27">
        <v>21</v>
      </c>
      <c r="S27">
        <v>1</v>
      </c>
      <c r="T27">
        <v>100</v>
      </c>
      <c r="U27" s="2"/>
    </row>
    <row r="28" spans="1:21" ht="12.75">
      <c r="A28" s="3">
        <v>0.35416666666666663</v>
      </c>
      <c r="B28" t="s">
        <v>45</v>
      </c>
      <c r="C28">
        <v>40</v>
      </c>
      <c r="D28">
        <v>79</v>
      </c>
      <c r="E28">
        <v>5.5</v>
      </c>
      <c r="F28">
        <v>486</v>
      </c>
      <c r="G28" s="2"/>
      <c r="H28" s="3">
        <v>0.4375</v>
      </c>
      <c r="I28" t="s">
        <v>46</v>
      </c>
      <c r="J28">
        <v>24</v>
      </c>
      <c r="K28">
        <v>77</v>
      </c>
      <c r="L28">
        <v>9</v>
      </c>
      <c r="M28">
        <v>453</v>
      </c>
      <c r="N28" s="2"/>
      <c r="O28" s="3">
        <v>0.4375</v>
      </c>
      <c r="P28" t="s">
        <v>47</v>
      </c>
      <c r="Q28">
        <v>36</v>
      </c>
      <c r="R28">
        <v>51</v>
      </c>
      <c r="S28">
        <v>10</v>
      </c>
      <c r="T28">
        <v>380</v>
      </c>
      <c r="U28" s="2"/>
    </row>
    <row r="29" spans="1:21" ht="12.75">
      <c r="A29" s="3">
        <v>0.4583333333333333</v>
      </c>
      <c r="B29" t="s">
        <v>17</v>
      </c>
      <c r="C29">
        <v>30</v>
      </c>
      <c r="D29">
        <v>23</v>
      </c>
      <c r="E29">
        <v>8</v>
      </c>
      <c r="F29">
        <v>280</v>
      </c>
      <c r="G29" s="2"/>
      <c r="H29" s="3">
        <v>0.5416666666666666</v>
      </c>
      <c r="I29" t="s">
        <v>23</v>
      </c>
      <c r="J29">
        <v>32</v>
      </c>
      <c r="K29">
        <v>48</v>
      </c>
      <c r="L29">
        <v>9</v>
      </c>
      <c r="M29">
        <v>417</v>
      </c>
      <c r="N29" s="2"/>
      <c r="O29" s="3">
        <v>0.5208333333333334</v>
      </c>
      <c r="P29" t="s">
        <v>23</v>
      </c>
      <c r="Q29">
        <v>32</v>
      </c>
      <c r="R29">
        <v>48</v>
      </c>
      <c r="S29">
        <v>9</v>
      </c>
      <c r="T29">
        <v>417</v>
      </c>
      <c r="U29" s="2"/>
    </row>
    <row r="30" spans="1:21" ht="12.75">
      <c r="A30" s="3">
        <v>0.5416666666666666</v>
      </c>
      <c r="B30" t="s">
        <v>48</v>
      </c>
      <c r="C30">
        <v>42</v>
      </c>
      <c r="D30">
        <v>5</v>
      </c>
      <c r="E30">
        <v>8</v>
      </c>
      <c r="F30">
        <v>260</v>
      </c>
      <c r="G30" s="2"/>
      <c r="H30" s="3">
        <v>0.5416666666666666</v>
      </c>
      <c r="I30" t="s">
        <v>49</v>
      </c>
      <c r="J30">
        <v>2</v>
      </c>
      <c r="K30">
        <v>14</v>
      </c>
      <c r="L30">
        <v>0</v>
      </c>
      <c r="M30">
        <v>64</v>
      </c>
      <c r="N30" s="2"/>
      <c r="O30" s="3">
        <v>0.5833333333333334</v>
      </c>
      <c r="P30" t="s">
        <v>50</v>
      </c>
      <c r="Q30">
        <v>5</v>
      </c>
      <c r="R30">
        <v>19</v>
      </c>
      <c r="S30">
        <v>0</v>
      </c>
      <c r="T30">
        <v>100</v>
      </c>
      <c r="U30" s="2"/>
    </row>
    <row r="31" spans="1:21" ht="12.75">
      <c r="A31" s="3">
        <v>0.6666666666666666</v>
      </c>
      <c r="B31" t="s">
        <v>48</v>
      </c>
      <c r="C31">
        <v>42</v>
      </c>
      <c r="D31">
        <v>5</v>
      </c>
      <c r="E31">
        <v>8</v>
      </c>
      <c r="F31">
        <v>260</v>
      </c>
      <c r="G31" s="2"/>
      <c r="H31" s="3">
        <v>0.625</v>
      </c>
      <c r="I31" t="s">
        <v>51</v>
      </c>
      <c r="J31" s="4">
        <v>14</v>
      </c>
      <c r="K31" s="4">
        <v>5</v>
      </c>
      <c r="L31" s="4">
        <v>2.5</v>
      </c>
      <c r="M31" s="4">
        <v>100</v>
      </c>
      <c r="N31" s="2"/>
      <c r="O31" s="3">
        <v>0.625</v>
      </c>
      <c r="P31" t="s">
        <v>51</v>
      </c>
      <c r="Q31" s="4">
        <v>14</v>
      </c>
      <c r="R31" s="4">
        <v>5</v>
      </c>
      <c r="S31" s="4">
        <v>2.5</v>
      </c>
      <c r="T31" s="4">
        <v>100</v>
      </c>
      <c r="U31" s="2"/>
    </row>
    <row r="32" spans="1:21" ht="12.75">
      <c r="A32" s="3">
        <v>0.7916666666666666</v>
      </c>
      <c r="B32" t="s">
        <v>23</v>
      </c>
      <c r="C32">
        <v>32</v>
      </c>
      <c r="D32">
        <v>48</v>
      </c>
      <c r="E32">
        <v>9</v>
      </c>
      <c r="F32">
        <v>417</v>
      </c>
      <c r="G32" s="2"/>
      <c r="H32" s="3">
        <v>0.625</v>
      </c>
      <c r="I32" t="s">
        <v>52</v>
      </c>
      <c r="J32">
        <v>4</v>
      </c>
      <c r="K32">
        <v>15</v>
      </c>
      <c r="L32">
        <v>1</v>
      </c>
      <c r="M32">
        <v>75</v>
      </c>
      <c r="N32" s="2"/>
      <c r="O32" s="3">
        <v>0.625</v>
      </c>
      <c r="P32" t="s">
        <v>53</v>
      </c>
      <c r="Q32">
        <v>15</v>
      </c>
      <c r="R32">
        <v>5</v>
      </c>
      <c r="S32">
        <v>1</v>
      </c>
      <c r="T32">
        <v>80</v>
      </c>
      <c r="U32" s="2"/>
    </row>
    <row r="33" spans="2:21" ht="12.75">
      <c r="B33" t="s">
        <v>54</v>
      </c>
      <c r="C33">
        <v>6</v>
      </c>
      <c r="D33">
        <v>10</v>
      </c>
      <c r="E33">
        <v>0</v>
      </c>
      <c r="F33">
        <v>90</v>
      </c>
      <c r="G33" s="2"/>
      <c r="H33" s="3">
        <v>0.6875</v>
      </c>
      <c r="I33" t="s">
        <v>55</v>
      </c>
      <c r="J33">
        <v>21</v>
      </c>
      <c r="K33">
        <v>0</v>
      </c>
      <c r="L33">
        <v>3.5</v>
      </c>
      <c r="M33">
        <v>120</v>
      </c>
      <c r="N33" s="2"/>
      <c r="O33" s="3">
        <v>0.6666666666666666</v>
      </c>
      <c r="P33" t="s">
        <v>17</v>
      </c>
      <c r="Q33">
        <v>30</v>
      </c>
      <c r="R33">
        <v>23</v>
      </c>
      <c r="S33">
        <v>8</v>
      </c>
      <c r="T33">
        <v>280</v>
      </c>
      <c r="U33" s="2"/>
    </row>
    <row r="34" spans="1:21" ht="12.75">
      <c r="A34" s="3"/>
      <c r="B34" t="s">
        <v>56</v>
      </c>
      <c r="C34">
        <v>14</v>
      </c>
      <c r="D34">
        <v>22</v>
      </c>
      <c r="E34">
        <v>2</v>
      </c>
      <c r="F34">
        <v>100</v>
      </c>
      <c r="G34" s="2"/>
      <c r="H34" s="3">
        <v>0.6875</v>
      </c>
      <c r="I34" t="s">
        <v>50</v>
      </c>
      <c r="J34">
        <v>5</v>
      </c>
      <c r="K34">
        <v>19</v>
      </c>
      <c r="L34">
        <v>0</v>
      </c>
      <c r="M34">
        <v>100</v>
      </c>
      <c r="N34" s="2"/>
      <c r="O34" s="3">
        <v>0.7083333333333334</v>
      </c>
      <c r="P34" t="s">
        <v>24</v>
      </c>
      <c r="Q34">
        <v>12</v>
      </c>
      <c r="R34">
        <v>0</v>
      </c>
      <c r="S34">
        <v>10</v>
      </c>
      <c r="T34">
        <v>140</v>
      </c>
      <c r="U34" s="2"/>
    </row>
    <row r="35" spans="1:21" ht="12.75">
      <c r="A35" s="3"/>
      <c r="B35" t="s">
        <v>57</v>
      </c>
      <c r="C35">
        <v>-4</v>
      </c>
      <c r="D35">
        <v>-10</v>
      </c>
      <c r="E35">
        <v>-1</v>
      </c>
      <c r="F35">
        <v>-70</v>
      </c>
      <c r="G35" s="2"/>
      <c r="H35" s="3">
        <v>0.78125</v>
      </c>
      <c r="I35" t="s">
        <v>58</v>
      </c>
      <c r="J35" s="5">
        <f>24*2</f>
        <v>48</v>
      </c>
      <c r="K35">
        <v>0</v>
      </c>
      <c r="L35" s="5">
        <f>13*2</f>
        <v>26</v>
      </c>
      <c r="M35" s="5">
        <f>220*2</f>
        <v>440</v>
      </c>
      <c r="N35" s="2"/>
      <c r="O35" s="3">
        <v>0.7916666666666666</v>
      </c>
      <c r="P35" t="s">
        <v>59</v>
      </c>
      <c r="Q35">
        <v>45</v>
      </c>
      <c r="R35">
        <v>49</v>
      </c>
      <c r="S35">
        <v>12</v>
      </c>
      <c r="T35">
        <v>460</v>
      </c>
      <c r="U35" s="2"/>
    </row>
    <row r="36" spans="1:21" ht="12.75">
      <c r="A36" s="3"/>
      <c r="G36" s="2"/>
      <c r="H36" s="3">
        <v>0.78125</v>
      </c>
      <c r="I36" t="s">
        <v>60</v>
      </c>
      <c r="J36">
        <v>0</v>
      </c>
      <c r="K36" s="5">
        <f>5*3.5</f>
        <v>17.5</v>
      </c>
      <c r="L36">
        <v>0</v>
      </c>
      <c r="M36" s="5">
        <f>25*3.5</f>
        <v>87.5</v>
      </c>
      <c r="N36" s="2"/>
      <c r="P36" t="s">
        <v>57</v>
      </c>
      <c r="Q36">
        <v>-9</v>
      </c>
      <c r="R36">
        <v>-11</v>
      </c>
      <c r="S36">
        <v>-2</v>
      </c>
      <c r="T36">
        <v>-100</v>
      </c>
      <c r="U36" s="2"/>
    </row>
    <row r="37" spans="1:21" ht="12.75">
      <c r="A37" s="3"/>
      <c r="G37" s="2"/>
      <c r="H37" s="3"/>
      <c r="I37" t="s">
        <v>57</v>
      </c>
      <c r="J37">
        <v>-4</v>
      </c>
      <c r="K37">
        <v>-10</v>
      </c>
      <c r="L37">
        <v>-1</v>
      </c>
      <c r="M37">
        <v>-70</v>
      </c>
      <c r="N37" s="2"/>
      <c r="O37" s="3"/>
      <c r="P37" t="s">
        <v>61</v>
      </c>
      <c r="Q37">
        <v>-8</v>
      </c>
      <c r="R37">
        <v>-30</v>
      </c>
      <c r="S37">
        <v>-2</v>
      </c>
      <c r="T37">
        <v>-40</v>
      </c>
      <c r="U37" s="2"/>
    </row>
    <row r="38" spans="2:21" ht="12.75">
      <c r="B38" s="6"/>
      <c r="C38" s="6"/>
      <c r="D38" s="6"/>
      <c r="E38" s="6"/>
      <c r="F38" s="6"/>
      <c r="G38" s="2"/>
      <c r="I38" s="6"/>
      <c r="J38" s="6"/>
      <c r="K38" s="6"/>
      <c r="L38" s="6"/>
      <c r="M38" s="6"/>
      <c r="N38" s="2"/>
      <c r="P38" s="6"/>
      <c r="Q38" s="6"/>
      <c r="R38" s="6"/>
      <c r="S38" s="6"/>
      <c r="T38" s="6"/>
      <c r="U38" s="2"/>
    </row>
    <row r="39" spans="2:21" ht="12.75">
      <c r="B39" t="s">
        <v>37</v>
      </c>
      <c r="C39" s="5">
        <f>SUM(C27:C37)</f>
        <v>218.5</v>
      </c>
      <c r="D39" s="5">
        <f>SUM(D27:D37)</f>
        <v>196.5</v>
      </c>
      <c r="E39" s="5">
        <f>SUM(E27:E37)</f>
        <v>41.5</v>
      </c>
      <c r="G39" s="2"/>
      <c r="I39" t="s">
        <v>37</v>
      </c>
      <c r="J39" s="5">
        <f>SUM(J27:J37)</f>
        <v>147</v>
      </c>
      <c r="K39" s="5">
        <f>SUM(K27:K37)</f>
        <v>212.5</v>
      </c>
      <c r="L39" s="5">
        <f>SUM(L27:L37)</f>
        <v>50</v>
      </c>
      <c r="N39" s="2"/>
      <c r="P39" t="s">
        <v>37</v>
      </c>
      <c r="Q39" s="5">
        <f>SUM(Q27:Q37)</f>
        <v>175</v>
      </c>
      <c r="R39" s="5">
        <f>SUM(R27:R37)</f>
        <v>180</v>
      </c>
      <c r="S39" s="5">
        <f>SUM(S27:S37)</f>
        <v>49.5</v>
      </c>
      <c r="U39" s="2"/>
    </row>
    <row r="40" spans="3:21" ht="12.75">
      <c r="C40" s="5">
        <f>C39*4</f>
        <v>874</v>
      </c>
      <c r="D40" s="5">
        <f>D39*4</f>
        <v>786</v>
      </c>
      <c r="E40" s="5">
        <f>E39*9</f>
        <v>373.5</v>
      </c>
      <c r="F40" s="5">
        <f>SUM(F27:F37)</f>
        <v>1963</v>
      </c>
      <c r="G40" s="2"/>
      <c r="J40" s="5">
        <f>J39*4</f>
        <v>588</v>
      </c>
      <c r="K40" s="5">
        <f>K39*4</f>
        <v>850</v>
      </c>
      <c r="L40" s="5">
        <f>L39*4</f>
        <v>200</v>
      </c>
      <c r="M40" s="5">
        <f>SUM(M27:M37)</f>
        <v>1891.5</v>
      </c>
      <c r="N40" s="2"/>
      <c r="Q40" s="5">
        <f>Q39*4</f>
        <v>700</v>
      </c>
      <c r="R40" s="5">
        <f>R39*4</f>
        <v>720</v>
      </c>
      <c r="S40" s="5">
        <f>S39*4</f>
        <v>198</v>
      </c>
      <c r="T40" s="5">
        <f>SUM(T27:T37)</f>
        <v>1917</v>
      </c>
      <c r="U40" s="2"/>
    </row>
    <row r="41" spans="2:32" ht="12.75">
      <c r="B41" t="s">
        <v>38</v>
      </c>
      <c r="F41" s="5">
        <f>SUM(C40:E40)</f>
        <v>2033.5</v>
      </c>
      <c r="G41" s="2"/>
      <c r="H41" s="7"/>
      <c r="I41" t="s">
        <v>38</v>
      </c>
      <c r="J41" s="7"/>
      <c r="K41" s="7"/>
      <c r="L41" s="7"/>
      <c r="M41" s="7">
        <f>SUM(J40:L40)</f>
        <v>1638</v>
      </c>
      <c r="N41" s="2"/>
      <c r="O41" s="7"/>
      <c r="P41" t="s">
        <v>38</v>
      </c>
      <c r="Q41" s="7"/>
      <c r="R41" s="7"/>
      <c r="S41" s="7"/>
      <c r="T41" s="7">
        <f>SUM(Q40:S40)</f>
        <v>1618</v>
      </c>
      <c r="U41" s="2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21" ht="12.75">
      <c r="A42" s="6"/>
      <c r="B42" s="6"/>
      <c r="C42" s="6"/>
      <c r="D42" s="6"/>
      <c r="E42" s="6"/>
      <c r="F42" s="6"/>
      <c r="G42" s="8"/>
      <c r="I42" s="9"/>
      <c r="N42" s="9"/>
      <c r="P42" s="9"/>
      <c r="Q42" t="s">
        <v>62</v>
      </c>
      <c r="U42" s="9"/>
    </row>
    <row r="43" spans="3:23" ht="12.75">
      <c r="C43" t="s">
        <v>8</v>
      </c>
      <c r="D43" t="s">
        <v>9</v>
      </c>
      <c r="E43" t="s">
        <v>10</v>
      </c>
      <c r="F43" t="s">
        <v>11</v>
      </c>
      <c r="I43" t="s">
        <v>63</v>
      </c>
      <c r="N43" s="10">
        <f>E65+C68</f>
        <v>2876.1732142857145</v>
      </c>
      <c r="P43" t="s">
        <v>0</v>
      </c>
      <c r="Q43">
        <v>200</v>
      </c>
      <c r="T43" s="11" t="s">
        <v>64</v>
      </c>
      <c r="U43" s="11"/>
      <c r="V43" s="11"/>
      <c r="W43" s="11"/>
    </row>
    <row r="44" spans="2:17" ht="12.75">
      <c r="B44" t="s">
        <v>65</v>
      </c>
      <c r="C44" s="5">
        <f>SUM(C16,J16,Q16,X16,Q39,J39,C39)</f>
        <v>1302.5</v>
      </c>
      <c r="D44" s="5">
        <f>SUM(D16,K16,R16,D39,K39,R39,Y16)</f>
        <v>1705.5</v>
      </c>
      <c r="E44" s="5">
        <f>SUM(E16,L16,S16,E39,L39,S39,Z16)</f>
        <v>357.5</v>
      </c>
      <c r="I44" t="s">
        <v>66</v>
      </c>
      <c r="N44" s="10">
        <f>N43-500</f>
        <v>2376.1732142857145</v>
      </c>
      <c r="P44" t="s">
        <v>2</v>
      </c>
      <c r="Q44">
        <v>200</v>
      </c>
    </row>
    <row r="45" spans="2:17" ht="12.75">
      <c r="B45" t="s">
        <v>67</v>
      </c>
      <c r="F45" s="12">
        <f>SUM(F17,M17,T17,F40,M40,T40,AA17)</f>
        <v>14939.5</v>
      </c>
      <c r="I45" t="s">
        <v>68</v>
      </c>
      <c r="N45" s="10">
        <f>N43-1000</f>
        <v>1876.1732142857145</v>
      </c>
      <c r="P45" t="s">
        <v>3</v>
      </c>
      <c r="Q45">
        <v>200</v>
      </c>
    </row>
    <row r="46" spans="2:17" ht="12.75">
      <c r="B46" t="s">
        <v>69</v>
      </c>
      <c r="C46" s="5">
        <f>C44*4</f>
        <v>5210</v>
      </c>
      <c r="D46" s="5">
        <f>D44*4</f>
        <v>6822</v>
      </c>
      <c r="E46" s="5">
        <f>E44*9</f>
        <v>3217.5</v>
      </c>
      <c r="N46" s="10"/>
      <c r="P46" t="s">
        <v>5</v>
      </c>
      <c r="Q46">
        <v>0</v>
      </c>
    </row>
    <row r="47" spans="2:17" ht="12.75">
      <c r="B47" t="s">
        <v>38</v>
      </c>
      <c r="F47" s="5">
        <f>SUM(C46:E46)</f>
        <v>15249.5</v>
      </c>
      <c r="I47" t="s">
        <v>67</v>
      </c>
      <c r="N47" s="13">
        <f>F45</f>
        <v>14939.5</v>
      </c>
      <c r="P47" t="s">
        <v>40</v>
      </c>
      <c r="Q47">
        <v>0</v>
      </c>
    </row>
    <row r="48" spans="2:17" ht="12.75">
      <c r="B48" t="s">
        <v>70</v>
      </c>
      <c r="C48" s="14">
        <f>C46/F47</f>
        <v>0.34165054591953836</v>
      </c>
      <c r="D48" s="14">
        <f>D46/F47</f>
        <v>0.4473589298009771</v>
      </c>
      <c r="E48" s="14">
        <f>E46/F47</f>
        <v>0.2109905242794846</v>
      </c>
      <c r="I48" t="s">
        <v>71</v>
      </c>
      <c r="N48" s="10">
        <f>-Q51</f>
        <v>-1400</v>
      </c>
      <c r="P48" t="s">
        <v>41</v>
      </c>
      <c r="Q48">
        <v>400</v>
      </c>
    </row>
    <row r="49" spans="14:17" ht="12.75">
      <c r="N49" s="15"/>
      <c r="P49" t="s">
        <v>43</v>
      </c>
      <c r="Q49">
        <v>400</v>
      </c>
    </row>
    <row r="50" spans="2:14" ht="12.75">
      <c r="B50" t="s">
        <v>72</v>
      </c>
      <c r="D50" s="5">
        <f>F45/7</f>
        <v>2134.214285714286</v>
      </c>
      <c r="I50" t="s">
        <v>73</v>
      </c>
      <c r="N50" s="10">
        <f>SUM(N47:N48)</f>
        <v>13539.5</v>
      </c>
    </row>
    <row r="51" spans="9:17" ht="12.75">
      <c r="I51" t="s">
        <v>74</v>
      </c>
      <c r="N51" s="10">
        <f>N50/7</f>
        <v>1934.2142857142858</v>
      </c>
      <c r="P51" t="s">
        <v>37</v>
      </c>
      <c r="Q51" s="5">
        <f>SUM(Q43:Q49)</f>
        <v>1400</v>
      </c>
    </row>
    <row r="59" spans="4:5" ht="12.75">
      <c r="D59" s="16"/>
      <c r="E59" s="5">
        <f>N50</f>
        <v>13539.5</v>
      </c>
    </row>
    <row r="60" ht="12.75">
      <c r="E60" s="5">
        <f>'July 25- 31'!N54</f>
        <v>18739.6</v>
      </c>
    </row>
    <row r="61" ht="12.75">
      <c r="E61" s="5">
        <f>'August 1 - 7'!N52</f>
        <v>19431</v>
      </c>
    </row>
    <row r="62" ht="12.75">
      <c r="E62" s="5">
        <f>'August 8-14'!N53</f>
        <v>15656.5</v>
      </c>
    </row>
    <row r="63" ht="12.75">
      <c r="E63" s="5">
        <f>'August 15-21'!N53</f>
        <v>17333.2125</v>
      </c>
    </row>
    <row r="64" ht="12.75">
      <c r="E64" s="9"/>
    </row>
    <row r="65" spans="2:5" ht="12.75">
      <c r="B65" t="s">
        <v>75</v>
      </c>
      <c r="E65" s="5">
        <f>E63/7</f>
        <v>2476.1732142857145</v>
      </c>
    </row>
    <row r="66" ht="12.75">
      <c r="B66" t="s">
        <v>76</v>
      </c>
    </row>
    <row r="67" spans="2:3" ht="12.75">
      <c r="B67" t="s">
        <v>77</v>
      </c>
      <c r="C67" s="5">
        <f>4/5</f>
        <v>0.8</v>
      </c>
    </row>
    <row r="68" spans="2:3" ht="12.75">
      <c r="B68" t="s">
        <v>78</v>
      </c>
      <c r="C68" s="5">
        <f>500*C67</f>
        <v>400</v>
      </c>
    </row>
  </sheetData>
  <sheetProtection selectLockedCells="1" selectUnlockedCells="1"/>
  <mergeCells count="10">
    <mergeCell ref="T43:W43"/>
    <mergeCell ref="T44:W44"/>
    <mergeCell ref="T45:W45"/>
    <mergeCell ref="T46:W46"/>
    <mergeCell ref="T47:W47"/>
    <mergeCell ref="T48:W48"/>
    <mergeCell ref="T49:W49"/>
    <mergeCell ref="T50:W50"/>
    <mergeCell ref="T59:W59"/>
    <mergeCell ref="T60:W60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7"/>
  <sheetViews>
    <sheetView zoomScale="70" zoomScaleNormal="70" workbookViewId="0" topLeftCell="A1">
      <selection activeCell="N54" sqref="N54"/>
    </sheetView>
  </sheetViews>
  <sheetFormatPr defaultColWidth="12.57421875" defaultRowHeight="12.75"/>
  <cols>
    <col min="1" max="1" width="9.421875" style="0" customWidth="1"/>
    <col min="2" max="2" width="25.7109375" style="0" customWidth="1"/>
    <col min="3" max="3" width="9.00390625" style="0" customWidth="1"/>
    <col min="4" max="4" width="8.7109375" style="0" customWidth="1"/>
    <col min="5" max="5" width="7.57421875" style="0" customWidth="1"/>
    <col min="6" max="6" width="8.28125" style="0" customWidth="1"/>
    <col min="7" max="7" width="5.28125" style="0" customWidth="1"/>
    <col min="8" max="8" width="9.421875" style="0" customWidth="1"/>
    <col min="9" max="9" width="21.00390625" style="0" customWidth="1"/>
    <col min="10" max="10" width="9.00390625" style="0" customWidth="1"/>
    <col min="11" max="11" width="6.421875" style="0" customWidth="1"/>
    <col min="12" max="12" width="4.28125" style="0" customWidth="1"/>
    <col min="13" max="13" width="8.28125" style="0" customWidth="1"/>
    <col min="14" max="14" width="8.7109375" style="0" customWidth="1"/>
    <col min="15" max="15" width="9.421875" style="0" customWidth="1"/>
    <col min="16" max="16" width="18.421875" style="0" customWidth="1"/>
    <col min="17" max="17" width="11.421875" style="0" customWidth="1"/>
    <col min="18" max="18" width="6.421875" style="0" customWidth="1"/>
    <col min="19" max="19" width="6.00390625" style="0" customWidth="1"/>
    <col min="20" max="20" width="8.28125" style="0" customWidth="1"/>
    <col min="21" max="21" width="5.28125" style="0" customWidth="1"/>
    <col min="22" max="22" width="9.421875" style="0" customWidth="1"/>
    <col min="23" max="23" width="19.8515625" style="0" customWidth="1"/>
    <col min="24" max="24" width="9.140625" style="0" customWidth="1"/>
    <col min="25" max="25" width="6.421875" style="0" customWidth="1"/>
    <col min="26" max="26" width="4.28125" style="0" customWidth="1"/>
    <col min="27" max="27" width="8.28125" style="0" customWidth="1"/>
    <col min="28" max="16384" width="11.57421875" style="0" customWidth="1"/>
  </cols>
  <sheetData>
    <row r="1" spans="3:24" ht="12.75">
      <c r="C1" t="s">
        <v>0</v>
      </c>
      <c r="G1" s="1"/>
      <c r="J1" t="s">
        <v>2</v>
      </c>
      <c r="N1" s="2"/>
      <c r="Q1" t="s">
        <v>3</v>
      </c>
      <c r="U1" s="2"/>
      <c r="X1" t="s">
        <v>5</v>
      </c>
    </row>
    <row r="2" spans="1:24" ht="12.75">
      <c r="A2" t="s">
        <v>6</v>
      </c>
      <c r="C2" t="s">
        <v>7</v>
      </c>
      <c r="G2" s="2"/>
      <c r="H2" t="s">
        <v>6</v>
      </c>
      <c r="J2" t="s">
        <v>7</v>
      </c>
      <c r="N2" s="2"/>
      <c r="O2" t="s">
        <v>6</v>
      </c>
      <c r="Q2" t="s">
        <v>7</v>
      </c>
      <c r="U2" s="2"/>
      <c r="V2" t="s">
        <v>6</v>
      </c>
      <c r="X2" t="s">
        <v>7</v>
      </c>
    </row>
    <row r="3" spans="1:27" ht="12.75">
      <c r="A3" s="3"/>
      <c r="C3" t="s">
        <v>8</v>
      </c>
      <c r="D3" t="s">
        <v>9</v>
      </c>
      <c r="E3" t="s">
        <v>10</v>
      </c>
      <c r="F3" t="s">
        <v>11</v>
      </c>
      <c r="G3" s="2"/>
      <c r="H3" s="3"/>
      <c r="J3" t="s">
        <v>8</v>
      </c>
      <c r="K3" t="s">
        <v>9</v>
      </c>
      <c r="L3" t="s">
        <v>10</v>
      </c>
      <c r="M3" t="s">
        <v>11</v>
      </c>
      <c r="N3" s="2"/>
      <c r="O3" s="3"/>
      <c r="Q3" t="s">
        <v>8</v>
      </c>
      <c r="R3" t="s">
        <v>9</v>
      </c>
      <c r="S3" t="s">
        <v>10</v>
      </c>
      <c r="T3" t="s">
        <v>11</v>
      </c>
      <c r="U3" s="2"/>
      <c r="V3" s="3"/>
      <c r="X3" t="s">
        <v>8</v>
      </c>
      <c r="Y3" t="s">
        <v>9</v>
      </c>
      <c r="Z3" t="s">
        <v>10</v>
      </c>
      <c r="AA3" t="s">
        <v>11</v>
      </c>
    </row>
    <row r="4" spans="1:27" ht="12.75">
      <c r="A4" s="3">
        <v>0.3125</v>
      </c>
      <c r="B4" t="s">
        <v>79</v>
      </c>
      <c r="C4">
        <v>52</v>
      </c>
      <c r="D4">
        <v>73</v>
      </c>
      <c r="E4">
        <v>13.5</v>
      </c>
      <c r="F4">
        <v>545</v>
      </c>
      <c r="G4" s="2"/>
      <c r="H4" s="3">
        <v>0.3125</v>
      </c>
      <c r="I4" t="s">
        <v>79</v>
      </c>
      <c r="J4">
        <v>52</v>
      </c>
      <c r="K4">
        <v>73</v>
      </c>
      <c r="L4">
        <v>13.5</v>
      </c>
      <c r="M4">
        <v>545</v>
      </c>
      <c r="N4" s="2"/>
      <c r="O4" s="3">
        <v>0.3125</v>
      </c>
      <c r="P4" t="s">
        <v>79</v>
      </c>
      <c r="Q4">
        <v>52</v>
      </c>
      <c r="R4">
        <v>73</v>
      </c>
      <c r="S4">
        <v>14</v>
      </c>
      <c r="T4">
        <v>545</v>
      </c>
      <c r="U4" s="2"/>
      <c r="V4" s="3">
        <v>0.3125</v>
      </c>
      <c r="W4" t="s">
        <v>80</v>
      </c>
      <c r="X4">
        <v>36</v>
      </c>
      <c r="Y4">
        <v>51</v>
      </c>
      <c r="Z4">
        <v>10</v>
      </c>
      <c r="AA4">
        <v>380</v>
      </c>
    </row>
    <row r="5" spans="1:27" ht="12.75">
      <c r="A5" s="3">
        <v>0.5208333333333334</v>
      </c>
      <c r="B5" t="s">
        <v>19</v>
      </c>
      <c r="C5">
        <v>40</v>
      </c>
      <c r="D5">
        <v>79</v>
      </c>
      <c r="E5">
        <v>6</v>
      </c>
      <c r="F5">
        <v>486</v>
      </c>
      <c r="G5" s="2"/>
      <c r="H5" s="3">
        <v>0.46527777777777773</v>
      </c>
      <c r="I5" t="s">
        <v>14</v>
      </c>
      <c r="J5">
        <v>16.5</v>
      </c>
      <c r="K5">
        <v>14.5</v>
      </c>
      <c r="L5">
        <v>2</v>
      </c>
      <c r="M5">
        <v>140</v>
      </c>
      <c r="N5" s="2"/>
      <c r="O5" s="3">
        <v>0.46527777777777773</v>
      </c>
      <c r="P5" t="s">
        <v>14</v>
      </c>
      <c r="Q5">
        <v>16.5</v>
      </c>
      <c r="R5">
        <v>14.5</v>
      </c>
      <c r="S5">
        <v>2</v>
      </c>
      <c r="T5">
        <v>140</v>
      </c>
      <c r="U5" s="2"/>
      <c r="V5" s="3">
        <v>0.3958333333333333</v>
      </c>
      <c r="W5" t="s">
        <v>15</v>
      </c>
      <c r="X5">
        <v>1</v>
      </c>
      <c r="Y5">
        <v>27</v>
      </c>
      <c r="Z5">
        <v>0</v>
      </c>
      <c r="AA5">
        <v>105</v>
      </c>
    </row>
    <row r="6" spans="1:27" ht="12.75">
      <c r="A6" s="3">
        <v>0.5625</v>
      </c>
      <c r="B6" t="s">
        <v>81</v>
      </c>
      <c r="C6">
        <v>26</v>
      </c>
      <c r="D6">
        <v>32</v>
      </c>
      <c r="E6">
        <v>4</v>
      </c>
      <c r="F6">
        <v>277</v>
      </c>
      <c r="G6" s="2"/>
      <c r="H6" s="3">
        <v>0.5208333333333334</v>
      </c>
      <c r="I6" t="s">
        <v>82</v>
      </c>
      <c r="J6">
        <v>20</v>
      </c>
      <c r="K6">
        <v>40</v>
      </c>
      <c r="L6">
        <v>3</v>
      </c>
      <c r="M6" s="5">
        <f>486/2</f>
        <v>243</v>
      </c>
      <c r="N6" s="2"/>
      <c r="O6" s="3">
        <v>0.47916666666666663</v>
      </c>
      <c r="P6" t="s">
        <v>83</v>
      </c>
      <c r="Q6">
        <v>48</v>
      </c>
      <c r="R6">
        <v>85</v>
      </c>
      <c r="S6">
        <v>7</v>
      </c>
      <c r="T6">
        <v>600</v>
      </c>
      <c r="U6" s="2"/>
      <c r="W6" t="s">
        <v>14</v>
      </c>
      <c r="X6">
        <v>16.5</v>
      </c>
      <c r="Y6">
        <v>14.5</v>
      </c>
      <c r="Z6">
        <v>2</v>
      </c>
      <c r="AA6">
        <v>140</v>
      </c>
    </row>
    <row r="7" spans="1:27" ht="12.75">
      <c r="A7" s="3">
        <v>0.6041666666666667</v>
      </c>
      <c r="B7" t="s">
        <v>84</v>
      </c>
      <c r="C7">
        <v>46.5</v>
      </c>
      <c r="D7">
        <v>12.4</v>
      </c>
      <c r="E7">
        <v>7.8</v>
      </c>
      <c r="F7">
        <v>294</v>
      </c>
      <c r="G7" s="2"/>
      <c r="H7" s="3">
        <v>0.5520833333333333</v>
      </c>
      <c r="I7" t="s">
        <v>85</v>
      </c>
      <c r="J7">
        <v>26</v>
      </c>
      <c r="K7">
        <v>32</v>
      </c>
      <c r="L7">
        <v>4</v>
      </c>
      <c r="M7">
        <v>277</v>
      </c>
      <c r="N7" s="2"/>
      <c r="O7" s="3">
        <v>0.09375</v>
      </c>
      <c r="P7" t="s">
        <v>85</v>
      </c>
      <c r="Q7">
        <v>26</v>
      </c>
      <c r="R7">
        <v>32</v>
      </c>
      <c r="S7">
        <v>4</v>
      </c>
      <c r="T7">
        <v>277</v>
      </c>
      <c r="U7" s="2"/>
      <c r="V7" s="3">
        <v>0.4583333333333333</v>
      </c>
      <c r="W7" t="s">
        <v>19</v>
      </c>
      <c r="X7">
        <v>38</v>
      </c>
      <c r="Y7">
        <v>63</v>
      </c>
      <c r="Z7">
        <v>3.5</v>
      </c>
      <c r="AA7">
        <v>420</v>
      </c>
    </row>
    <row r="8" spans="1:27" ht="12.75">
      <c r="A8" s="3">
        <v>0.6458333333333334</v>
      </c>
      <c r="B8" t="s">
        <v>18</v>
      </c>
      <c r="C8">
        <v>7</v>
      </c>
      <c r="D8">
        <v>9</v>
      </c>
      <c r="E8">
        <v>16</v>
      </c>
      <c r="F8">
        <v>200</v>
      </c>
      <c r="G8" s="2"/>
      <c r="I8" t="s">
        <v>86</v>
      </c>
      <c r="J8" s="4">
        <v>6</v>
      </c>
      <c r="K8" s="4">
        <v>0</v>
      </c>
      <c r="L8" s="4">
        <v>4</v>
      </c>
      <c r="M8" s="4">
        <v>70</v>
      </c>
      <c r="N8" s="2"/>
      <c r="P8" t="s">
        <v>86</v>
      </c>
      <c r="Q8" s="4">
        <v>6</v>
      </c>
      <c r="R8" s="4">
        <v>0</v>
      </c>
      <c r="S8" s="4">
        <v>4</v>
      </c>
      <c r="T8" s="4">
        <v>70</v>
      </c>
      <c r="U8" s="2"/>
      <c r="V8" s="3">
        <v>0.5208333333333334</v>
      </c>
      <c r="W8" t="s">
        <v>85</v>
      </c>
      <c r="X8">
        <v>26</v>
      </c>
      <c r="Y8">
        <v>32</v>
      </c>
      <c r="Z8">
        <v>4</v>
      </c>
      <c r="AA8">
        <v>277</v>
      </c>
    </row>
    <row r="9" spans="1:27" ht="12.75">
      <c r="A9" s="3">
        <v>0.6875</v>
      </c>
      <c r="B9" t="s">
        <v>84</v>
      </c>
      <c r="C9">
        <v>46.5</v>
      </c>
      <c r="D9">
        <v>12.4</v>
      </c>
      <c r="E9">
        <v>7.8</v>
      </c>
      <c r="F9">
        <v>294</v>
      </c>
      <c r="G9" s="2"/>
      <c r="H9" s="3">
        <v>0.625</v>
      </c>
      <c r="I9" t="s">
        <v>87</v>
      </c>
      <c r="J9" s="4">
        <v>14</v>
      </c>
      <c r="K9" s="4">
        <v>6</v>
      </c>
      <c r="L9" s="4">
        <v>0</v>
      </c>
      <c r="M9" s="4">
        <v>90</v>
      </c>
      <c r="N9" s="2"/>
      <c r="O9" s="3">
        <v>0.7708333333333334</v>
      </c>
      <c r="P9" t="s">
        <v>88</v>
      </c>
      <c r="Q9" s="4">
        <v>45.5</v>
      </c>
      <c r="R9" s="4">
        <v>58</v>
      </c>
      <c r="S9" s="4">
        <v>11</v>
      </c>
      <c r="T9" s="4">
        <v>520</v>
      </c>
      <c r="U9" s="2"/>
      <c r="W9" t="s">
        <v>86</v>
      </c>
      <c r="X9" s="4">
        <v>6</v>
      </c>
      <c r="Y9" s="4">
        <v>0</v>
      </c>
      <c r="Z9" s="4">
        <v>4</v>
      </c>
      <c r="AA9" s="4">
        <v>70</v>
      </c>
    </row>
    <row r="10" spans="1:27" ht="12.75">
      <c r="A10" s="3">
        <v>0.8125</v>
      </c>
      <c r="B10" t="s">
        <v>23</v>
      </c>
      <c r="C10">
        <v>30</v>
      </c>
      <c r="D10">
        <v>40</v>
      </c>
      <c r="E10">
        <v>10</v>
      </c>
      <c r="F10">
        <v>392</v>
      </c>
      <c r="G10" s="2"/>
      <c r="H10" s="3"/>
      <c r="I10" t="s">
        <v>25</v>
      </c>
      <c r="J10" s="4">
        <v>2</v>
      </c>
      <c r="K10" s="4">
        <v>16</v>
      </c>
      <c r="L10" s="4">
        <v>0</v>
      </c>
      <c r="M10" s="4">
        <v>64</v>
      </c>
      <c r="N10" s="2"/>
      <c r="O10" s="3"/>
      <c r="P10" t="s">
        <v>89</v>
      </c>
      <c r="Q10">
        <v>31.5</v>
      </c>
      <c r="R10">
        <v>0</v>
      </c>
      <c r="S10">
        <v>5.25</v>
      </c>
      <c r="T10">
        <v>180</v>
      </c>
      <c r="U10" s="2"/>
      <c r="V10" s="3"/>
      <c r="W10" t="s">
        <v>25</v>
      </c>
      <c r="X10" s="4">
        <v>2</v>
      </c>
      <c r="Y10" s="4">
        <v>16</v>
      </c>
      <c r="Z10" s="4">
        <v>0</v>
      </c>
      <c r="AA10" s="4">
        <v>64</v>
      </c>
    </row>
    <row r="11" spans="2:27" ht="12.75">
      <c r="B11" t="s">
        <v>90</v>
      </c>
      <c r="C11">
        <v>-16</v>
      </c>
      <c r="D11">
        <v>0</v>
      </c>
      <c r="E11">
        <v>0</v>
      </c>
      <c r="F11">
        <v>-66</v>
      </c>
      <c r="G11" s="2"/>
      <c r="H11" s="3">
        <v>0.6666666666666666</v>
      </c>
      <c r="I11" t="s">
        <v>23</v>
      </c>
      <c r="J11">
        <v>30</v>
      </c>
      <c r="K11">
        <v>40</v>
      </c>
      <c r="L11">
        <v>10</v>
      </c>
      <c r="M11">
        <v>392</v>
      </c>
      <c r="N11" s="2"/>
      <c r="O11" s="3">
        <v>0.875</v>
      </c>
      <c r="P11" t="s">
        <v>91</v>
      </c>
      <c r="Q11">
        <v>24</v>
      </c>
      <c r="R11">
        <v>3</v>
      </c>
      <c r="S11">
        <v>1</v>
      </c>
      <c r="T11">
        <v>120</v>
      </c>
      <c r="U11" s="2"/>
      <c r="V11" s="3">
        <v>0.5833333333333334</v>
      </c>
      <c r="W11" t="s">
        <v>87</v>
      </c>
      <c r="X11" s="4">
        <v>14</v>
      </c>
      <c r="Y11" s="4">
        <v>5</v>
      </c>
      <c r="Z11" s="4">
        <v>2.5</v>
      </c>
      <c r="AA11" s="4">
        <v>100</v>
      </c>
    </row>
    <row r="12" spans="7:27" ht="12.75">
      <c r="G12" s="2"/>
      <c r="H12" s="3">
        <v>0.7708333333333334</v>
      </c>
      <c r="I12" t="s">
        <v>92</v>
      </c>
      <c r="J12" s="5">
        <f>24*2.34</f>
        <v>56.16</v>
      </c>
      <c r="K12">
        <v>0</v>
      </c>
      <c r="L12" s="5">
        <f>13*2.34</f>
        <v>30.419999999999998</v>
      </c>
      <c r="M12" s="5">
        <f>220*2.34</f>
        <v>514.8</v>
      </c>
      <c r="N12" s="2"/>
      <c r="O12" s="3"/>
      <c r="U12" s="2"/>
      <c r="V12" s="3">
        <v>0.7708333333333334</v>
      </c>
      <c r="W12" t="s">
        <v>92</v>
      </c>
      <c r="X12" s="5">
        <f>24*2.34</f>
        <v>56.16</v>
      </c>
      <c r="Y12">
        <v>0</v>
      </c>
      <c r="Z12" s="5">
        <f>13*2.34</f>
        <v>30.419999999999998</v>
      </c>
      <c r="AA12" s="5">
        <f>220*2.34</f>
        <v>514.8</v>
      </c>
    </row>
    <row r="13" spans="7:27" ht="12.75">
      <c r="G13" s="2"/>
      <c r="H13" s="3">
        <v>0.8020833333333333</v>
      </c>
      <c r="I13" t="s">
        <v>93</v>
      </c>
      <c r="J13">
        <v>30</v>
      </c>
      <c r="K13">
        <v>2</v>
      </c>
      <c r="L13">
        <v>5</v>
      </c>
      <c r="M13">
        <v>150</v>
      </c>
      <c r="N13" s="2"/>
      <c r="O13" s="3"/>
      <c r="U13" s="2"/>
      <c r="V13" s="3">
        <v>0.7916666666666666</v>
      </c>
      <c r="W13" t="s">
        <v>94</v>
      </c>
      <c r="X13">
        <v>10</v>
      </c>
      <c r="Y13">
        <v>60</v>
      </c>
      <c r="Z13">
        <v>0</v>
      </c>
      <c r="AA13">
        <v>280</v>
      </c>
    </row>
    <row r="14" spans="1:27" ht="12.75">
      <c r="A14" s="3"/>
      <c r="G14" s="2"/>
      <c r="H14" s="3">
        <v>0.8333333333333334</v>
      </c>
      <c r="I14" t="s">
        <v>95</v>
      </c>
      <c r="J14">
        <v>12</v>
      </c>
      <c r="K14">
        <v>0</v>
      </c>
      <c r="L14">
        <v>4.5</v>
      </c>
      <c r="M14">
        <v>90</v>
      </c>
      <c r="N14" s="2"/>
      <c r="U14" s="2"/>
      <c r="V14" s="3">
        <v>0.8333333333333334</v>
      </c>
      <c r="W14" t="s">
        <v>87</v>
      </c>
      <c r="X14" s="4">
        <v>14</v>
      </c>
      <c r="Y14" s="4">
        <v>5</v>
      </c>
      <c r="Z14" s="4">
        <v>2.5</v>
      </c>
      <c r="AA14" s="4">
        <v>100</v>
      </c>
    </row>
    <row r="15" spans="1:27" ht="12.75">
      <c r="A15" s="3"/>
      <c r="G15" s="2"/>
      <c r="H15" s="3"/>
      <c r="I15" t="s">
        <v>96</v>
      </c>
      <c r="J15">
        <v>0</v>
      </c>
      <c r="K15">
        <v>100</v>
      </c>
      <c r="L15">
        <v>2</v>
      </c>
      <c r="M15">
        <v>520</v>
      </c>
      <c r="N15" s="2"/>
      <c r="U15" s="2"/>
      <c r="V15" s="3">
        <v>0.875</v>
      </c>
      <c r="W15" t="s">
        <v>87</v>
      </c>
      <c r="X15" s="4">
        <v>14</v>
      </c>
      <c r="Y15" s="4">
        <v>5</v>
      </c>
      <c r="Z15" s="4">
        <v>2.5</v>
      </c>
      <c r="AA15" s="4">
        <v>100</v>
      </c>
    </row>
    <row r="16" spans="1:22" ht="12.75">
      <c r="A16" s="3"/>
      <c r="G16" s="2"/>
      <c r="H16" s="3"/>
      <c r="I16" t="s">
        <v>97</v>
      </c>
      <c r="J16">
        <v>7</v>
      </c>
      <c r="K16">
        <v>11</v>
      </c>
      <c r="L16">
        <v>0</v>
      </c>
      <c r="M16">
        <v>80</v>
      </c>
      <c r="N16" s="2"/>
      <c r="U16" s="2"/>
      <c r="V16" s="3"/>
    </row>
    <row r="17" spans="2:27" ht="12.75">
      <c r="B17" s="6"/>
      <c r="C17" s="6"/>
      <c r="D17" s="6"/>
      <c r="E17" s="6"/>
      <c r="F17" s="6"/>
      <c r="G17" s="2"/>
      <c r="I17" s="6"/>
      <c r="J17" s="6"/>
      <c r="K17" s="6"/>
      <c r="L17" s="6"/>
      <c r="M17" s="6"/>
      <c r="N17" s="2"/>
      <c r="P17" s="6"/>
      <c r="Q17" s="6"/>
      <c r="R17" s="6"/>
      <c r="S17" s="6"/>
      <c r="T17" s="6"/>
      <c r="U17" s="2"/>
      <c r="W17" s="6"/>
      <c r="X17" s="6"/>
      <c r="Y17" s="6"/>
      <c r="Z17" s="6"/>
      <c r="AA17" s="6"/>
    </row>
    <row r="18" spans="2:26" ht="12.75">
      <c r="B18" t="s">
        <v>37</v>
      </c>
      <c r="C18" s="5">
        <f>SUM(C4:C16)</f>
        <v>232</v>
      </c>
      <c r="D18" s="5">
        <f>SUM(D4:D16)</f>
        <v>257.8</v>
      </c>
      <c r="E18" s="5">
        <f>SUM(E4:E16)</f>
        <v>65.1</v>
      </c>
      <c r="G18" s="2"/>
      <c r="I18" t="s">
        <v>37</v>
      </c>
      <c r="J18" s="5">
        <f>SUM(J4:J16)</f>
        <v>271.65999999999997</v>
      </c>
      <c r="K18" s="5">
        <f>SUM(K4:K16)</f>
        <v>334.5</v>
      </c>
      <c r="L18" s="5">
        <f>SUM(L4:L16)</f>
        <v>78.42</v>
      </c>
      <c r="N18" s="2"/>
      <c r="P18" t="s">
        <v>37</v>
      </c>
      <c r="Q18" s="5">
        <f>SUM(Q4:Q16)</f>
        <v>249.5</v>
      </c>
      <c r="R18" s="5">
        <f>SUM(R4:R16)</f>
        <v>265.5</v>
      </c>
      <c r="S18" s="5">
        <f>SUM(S4:S16)</f>
        <v>48.25</v>
      </c>
      <c r="U18" s="2"/>
      <c r="W18" t="s">
        <v>37</v>
      </c>
      <c r="X18" s="5">
        <f>SUM(X4:X16)</f>
        <v>233.66</v>
      </c>
      <c r="Y18" s="5">
        <f>SUM(Y4:Y16)</f>
        <v>278.5</v>
      </c>
      <c r="Z18" s="5">
        <f>SUM(Z4:Z16)</f>
        <v>61.42</v>
      </c>
    </row>
    <row r="19" spans="6:27" ht="12.75">
      <c r="F19" s="5">
        <f>SUM(F4:F16)</f>
        <v>2422</v>
      </c>
      <c r="G19" s="2"/>
      <c r="M19" s="5">
        <f>SUM(M4:M16)</f>
        <v>3175.8</v>
      </c>
      <c r="N19" s="2"/>
      <c r="T19" s="5">
        <f>SUM(T4:T16)</f>
        <v>2452</v>
      </c>
      <c r="U19" s="2"/>
      <c r="AA19" s="5">
        <f>SUM(AA4:AA16)</f>
        <v>2550.8</v>
      </c>
    </row>
    <row r="20" spans="2:26" ht="12.75">
      <c r="B20" t="s">
        <v>98</v>
      </c>
      <c r="C20" s="5">
        <f>C18*4</f>
        <v>928</v>
      </c>
      <c r="D20" s="5">
        <f>D18*4</f>
        <v>1031.2</v>
      </c>
      <c r="E20" s="5">
        <f>E18*9</f>
        <v>585.9</v>
      </c>
      <c r="G20" s="2"/>
      <c r="I20" t="s">
        <v>98</v>
      </c>
      <c r="J20" s="5">
        <f>J18*4</f>
        <v>1086.6399999999999</v>
      </c>
      <c r="K20" s="5">
        <f>K18*4</f>
        <v>1338</v>
      </c>
      <c r="L20" s="5">
        <f>L18*9</f>
        <v>705.78</v>
      </c>
      <c r="N20" s="2"/>
      <c r="P20" t="s">
        <v>98</v>
      </c>
      <c r="Q20" s="5">
        <f>Q18*4</f>
        <v>998</v>
      </c>
      <c r="R20" s="5">
        <f>R18*4</f>
        <v>1062</v>
      </c>
      <c r="S20" s="5">
        <f>S18*9</f>
        <v>434.25</v>
      </c>
      <c r="U20" s="2"/>
      <c r="W20" t="s">
        <v>98</v>
      </c>
      <c r="X20" s="5">
        <f>X18*4</f>
        <v>934.64</v>
      </c>
      <c r="Y20" s="5">
        <f>Y18*4</f>
        <v>1114</v>
      </c>
      <c r="Z20" s="5">
        <f>Z18*9</f>
        <v>552.78</v>
      </c>
    </row>
    <row r="21" spans="6:27" ht="12.75">
      <c r="F21" s="5">
        <f>SUM(C20:E20)</f>
        <v>2545.1</v>
      </c>
      <c r="G21" s="2"/>
      <c r="M21" s="5">
        <f>SUM(J20:L20)</f>
        <v>3130.42</v>
      </c>
      <c r="N21" s="2"/>
      <c r="T21" s="5">
        <f>SUM(Q20:S20)</f>
        <v>2494.25</v>
      </c>
      <c r="U21" s="2"/>
      <c r="AA21" s="5">
        <f>SUM(X20:Z20)</f>
        <v>2601.42</v>
      </c>
    </row>
    <row r="22" spans="1:32" ht="12.75">
      <c r="A22" s="6"/>
      <c r="B22" s="6"/>
      <c r="C22" s="6"/>
      <c r="D22" s="6"/>
      <c r="E22" s="6"/>
      <c r="F22" s="6"/>
      <c r="G22" s="2"/>
      <c r="H22" s="6"/>
      <c r="I22" s="6"/>
      <c r="J22" s="6"/>
      <c r="K22" s="6"/>
      <c r="L22" s="6"/>
      <c r="M22" s="6"/>
      <c r="N22" s="2"/>
      <c r="O22" s="6"/>
      <c r="P22" s="6"/>
      <c r="Q22" s="6"/>
      <c r="R22" s="6"/>
      <c r="S22" s="6"/>
      <c r="T22" s="6"/>
      <c r="U22" s="2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7:21" ht="12.75">
      <c r="G23" s="2"/>
      <c r="N23" s="2"/>
      <c r="U23" s="2"/>
    </row>
    <row r="24" spans="7:21" ht="12.75">
      <c r="G24" s="2"/>
      <c r="N24" s="2"/>
      <c r="U24" s="2"/>
    </row>
    <row r="25" spans="7:21" ht="12.75">
      <c r="G25" s="2"/>
      <c r="N25" s="2"/>
      <c r="U25" s="2"/>
    </row>
    <row r="26" spans="3:21" ht="12.75">
      <c r="C26" t="s">
        <v>40</v>
      </c>
      <c r="G26" s="2"/>
      <c r="J26" t="s">
        <v>41</v>
      </c>
      <c r="N26" s="2"/>
      <c r="Q26" t="s">
        <v>43</v>
      </c>
      <c r="U26" s="2"/>
    </row>
    <row r="27" spans="1:21" ht="12.75">
      <c r="A27" t="s">
        <v>6</v>
      </c>
      <c r="C27" t="s">
        <v>7</v>
      </c>
      <c r="G27" s="2"/>
      <c r="H27" t="s">
        <v>6</v>
      </c>
      <c r="J27" t="s">
        <v>7</v>
      </c>
      <c r="N27" s="2"/>
      <c r="O27" t="s">
        <v>6</v>
      </c>
      <c r="Q27" t="s">
        <v>7</v>
      </c>
      <c r="U27" s="2"/>
    </row>
    <row r="28" spans="1:21" ht="12.75">
      <c r="A28" s="3"/>
      <c r="C28" t="s">
        <v>8</v>
      </c>
      <c r="D28" t="s">
        <v>9</v>
      </c>
      <c r="E28" t="s">
        <v>10</v>
      </c>
      <c r="F28" t="s">
        <v>11</v>
      </c>
      <c r="G28" s="2"/>
      <c r="H28" s="3"/>
      <c r="J28" t="s">
        <v>8</v>
      </c>
      <c r="K28" t="s">
        <v>9</v>
      </c>
      <c r="L28" t="s">
        <v>10</v>
      </c>
      <c r="M28" t="s">
        <v>11</v>
      </c>
      <c r="N28" s="2"/>
      <c r="O28" s="3"/>
      <c r="Q28" t="s">
        <v>8</v>
      </c>
      <c r="R28" t="s">
        <v>9</v>
      </c>
      <c r="S28" t="s">
        <v>10</v>
      </c>
      <c r="T28" t="s">
        <v>11</v>
      </c>
      <c r="U28" s="2"/>
    </row>
    <row r="29" spans="1:21" ht="12.75">
      <c r="A29" s="3">
        <v>0.28125</v>
      </c>
      <c r="B29" t="s">
        <v>99</v>
      </c>
      <c r="C29">
        <v>24</v>
      </c>
      <c r="D29">
        <v>15</v>
      </c>
      <c r="E29">
        <v>1</v>
      </c>
      <c r="F29">
        <v>165</v>
      </c>
      <c r="G29" s="2"/>
      <c r="H29" s="3">
        <v>0.3333333333333333</v>
      </c>
      <c r="I29" t="s">
        <v>15</v>
      </c>
      <c r="J29">
        <v>1</v>
      </c>
      <c r="K29">
        <v>27</v>
      </c>
      <c r="L29">
        <v>0</v>
      </c>
      <c r="M29">
        <v>105</v>
      </c>
      <c r="N29" s="2"/>
      <c r="O29" s="3">
        <v>0.3333333333333333</v>
      </c>
      <c r="P29" t="s">
        <v>15</v>
      </c>
      <c r="Q29">
        <v>1</v>
      </c>
      <c r="R29">
        <v>27</v>
      </c>
      <c r="S29">
        <v>0</v>
      </c>
      <c r="T29">
        <v>105</v>
      </c>
      <c r="U29" s="2"/>
    </row>
    <row r="30" spans="1:21" ht="12.75">
      <c r="A30" s="3">
        <v>0.35416666666666663</v>
      </c>
      <c r="B30" t="s">
        <v>19</v>
      </c>
      <c r="C30">
        <v>38</v>
      </c>
      <c r="D30">
        <v>71</v>
      </c>
      <c r="E30">
        <v>4.5</v>
      </c>
      <c r="F30">
        <v>448</v>
      </c>
      <c r="G30" s="2"/>
      <c r="H30" s="3">
        <v>0.4375</v>
      </c>
      <c r="I30" t="s">
        <v>100</v>
      </c>
      <c r="J30">
        <v>15</v>
      </c>
      <c r="K30">
        <v>73</v>
      </c>
      <c r="L30">
        <v>6</v>
      </c>
      <c r="M30">
        <v>400</v>
      </c>
      <c r="N30" s="2"/>
      <c r="O30" s="3">
        <v>0.4583333333333333</v>
      </c>
      <c r="P30" t="s">
        <v>100</v>
      </c>
      <c r="Q30">
        <v>15</v>
      </c>
      <c r="R30">
        <v>73</v>
      </c>
      <c r="S30">
        <v>6</v>
      </c>
      <c r="T30">
        <v>400</v>
      </c>
      <c r="U30" s="2"/>
    </row>
    <row r="31" spans="2:21" ht="12.75">
      <c r="B31" t="s">
        <v>101</v>
      </c>
      <c r="C31">
        <v>4</v>
      </c>
      <c r="D31">
        <v>13</v>
      </c>
      <c r="E31">
        <v>1</v>
      </c>
      <c r="F31">
        <v>70</v>
      </c>
      <c r="G31" s="2"/>
      <c r="H31" s="3">
        <v>0.5416666666666666</v>
      </c>
      <c r="I31" t="s">
        <v>102</v>
      </c>
      <c r="J31">
        <v>30</v>
      </c>
      <c r="K31">
        <v>40</v>
      </c>
      <c r="L31">
        <v>10</v>
      </c>
      <c r="M31">
        <v>392</v>
      </c>
      <c r="N31" s="2"/>
      <c r="O31" s="3">
        <v>0.5625</v>
      </c>
      <c r="P31" t="s">
        <v>102</v>
      </c>
      <c r="Q31">
        <v>30</v>
      </c>
      <c r="R31">
        <v>46</v>
      </c>
      <c r="S31">
        <v>9</v>
      </c>
      <c r="T31">
        <v>407</v>
      </c>
      <c r="U31" s="2"/>
    </row>
    <row r="32" spans="1:21" ht="12.75">
      <c r="A32" s="3">
        <v>0.4375</v>
      </c>
      <c r="B32" t="s">
        <v>80</v>
      </c>
      <c r="C32">
        <v>36</v>
      </c>
      <c r="D32">
        <v>51</v>
      </c>
      <c r="E32">
        <v>10</v>
      </c>
      <c r="F32">
        <v>380</v>
      </c>
      <c r="G32" s="2"/>
      <c r="H32" s="3">
        <v>0.6145833333333334</v>
      </c>
      <c r="I32" t="s">
        <v>50</v>
      </c>
      <c r="J32">
        <v>5</v>
      </c>
      <c r="K32">
        <v>19</v>
      </c>
      <c r="L32">
        <v>0</v>
      </c>
      <c r="M32">
        <v>100</v>
      </c>
      <c r="N32" s="2"/>
      <c r="O32" s="3">
        <v>0.625</v>
      </c>
      <c r="P32" t="s">
        <v>103</v>
      </c>
      <c r="Q32">
        <v>2</v>
      </c>
      <c r="R32">
        <v>20</v>
      </c>
      <c r="S32">
        <v>0</v>
      </c>
      <c r="T32">
        <v>80</v>
      </c>
      <c r="U32" s="2"/>
    </row>
    <row r="33" spans="1:21" ht="12.75">
      <c r="A33" s="3">
        <v>0.5208333333333334</v>
      </c>
      <c r="B33" t="s">
        <v>85</v>
      </c>
      <c r="C33">
        <v>35</v>
      </c>
      <c r="D33">
        <v>38</v>
      </c>
      <c r="E33">
        <v>7</v>
      </c>
      <c r="F33">
        <v>362</v>
      </c>
      <c r="G33" s="2"/>
      <c r="H33" s="3"/>
      <c r="I33" t="s">
        <v>104</v>
      </c>
      <c r="J33">
        <v>8</v>
      </c>
      <c r="K33">
        <v>0</v>
      </c>
      <c r="L33">
        <v>3.5</v>
      </c>
      <c r="M33">
        <v>60</v>
      </c>
      <c r="N33" s="2"/>
      <c r="O33" s="3"/>
      <c r="P33" t="s">
        <v>25</v>
      </c>
      <c r="Q33" s="4">
        <v>2</v>
      </c>
      <c r="R33" s="4">
        <v>16</v>
      </c>
      <c r="S33" s="4">
        <v>0</v>
      </c>
      <c r="T33" s="4">
        <v>64</v>
      </c>
      <c r="U33" s="2"/>
    </row>
    <row r="34" spans="1:21" ht="12.75">
      <c r="A34" s="3">
        <v>0.6041666666666667</v>
      </c>
      <c r="B34" t="s">
        <v>105</v>
      </c>
      <c r="C34" s="4">
        <v>7</v>
      </c>
      <c r="D34" s="4">
        <v>9</v>
      </c>
      <c r="E34" s="4">
        <v>16</v>
      </c>
      <c r="F34" s="4">
        <v>200</v>
      </c>
      <c r="G34" s="2"/>
      <c r="I34" t="s">
        <v>87</v>
      </c>
      <c r="J34" s="4">
        <v>14</v>
      </c>
      <c r="K34" s="4">
        <v>5</v>
      </c>
      <c r="L34" s="4">
        <v>2.5</v>
      </c>
      <c r="M34" s="4">
        <v>100</v>
      </c>
      <c r="N34" s="2"/>
      <c r="P34" t="s">
        <v>87</v>
      </c>
      <c r="Q34" s="4">
        <v>14</v>
      </c>
      <c r="R34" s="4">
        <v>5</v>
      </c>
      <c r="S34" s="4">
        <v>2.5</v>
      </c>
      <c r="T34" s="4">
        <v>100</v>
      </c>
      <c r="U34" s="2"/>
    </row>
    <row r="35" spans="1:21" ht="12.75">
      <c r="A35" s="3">
        <v>0.6666666666666666</v>
      </c>
      <c r="B35" t="s">
        <v>102</v>
      </c>
      <c r="C35">
        <v>30</v>
      </c>
      <c r="D35">
        <v>40</v>
      </c>
      <c r="E35">
        <v>10</v>
      </c>
      <c r="F35">
        <v>392</v>
      </c>
      <c r="G35" s="2"/>
      <c r="H35" s="3">
        <v>0.6875</v>
      </c>
      <c r="I35" t="s">
        <v>106</v>
      </c>
      <c r="J35" s="4">
        <v>37</v>
      </c>
      <c r="K35" s="4">
        <v>54</v>
      </c>
      <c r="L35" s="4">
        <v>14</v>
      </c>
      <c r="M35" s="4">
        <v>488</v>
      </c>
      <c r="N35" s="2"/>
      <c r="O35" s="3">
        <v>0.6875</v>
      </c>
      <c r="P35" t="s">
        <v>107</v>
      </c>
      <c r="Q35">
        <v>42</v>
      </c>
      <c r="R35">
        <v>42</v>
      </c>
      <c r="S35">
        <v>17</v>
      </c>
      <c r="T35">
        <v>478</v>
      </c>
      <c r="U35" s="2"/>
    </row>
    <row r="36" spans="1:21" ht="12.75">
      <c r="A36" s="3">
        <v>0.75</v>
      </c>
      <c r="B36" t="s">
        <v>108</v>
      </c>
      <c r="C36">
        <v>42</v>
      </c>
      <c r="D36">
        <v>42</v>
      </c>
      <c r="E36">
        <v>10</v>
      </c>
      <c r="F36">
        <v>375</v>
      </c>
      <c r="G36" s="2"/>
      <c r="I36" t="s">
        <v>109</v>
      </c>
      <c r="J36">
        <v>8</v>
      </c>
      <c r="K36">
        <v>1</v>
      </c>
      <c r="L36">
        <v>3</v>
      </c>
      <c r="M36">
        <v>62</v>
      </c>
      <c r="N36" s="2"/>
      <c r="P36" t="s">
        <v>110</v>
      </c>
      <c r="Q36">
        <v>-4</v>
      </c>
      <c r="R36">
        <v>-0.5</v>
      </c>
      <c r="S36">
        <v>-1.5</v>
      </c>
      <c r="T36">
        <v>-30</v>
      </c>
      <c r="U36" s="2"/>
    </row>
    <row r="37" spans="1:21" ht="12.75">
      <c r="A37" s="3"/>
      <c r="B37" t="s">
        <v>111</v>
      </c>
      <c r="C37" s="4">
        <v>30</v>
      </c>
      <c r="D37" s="4">
        <v>0</v>
      </c>
      <c r="E37" s="4">
        <v>10</v>
      </c>
      <c r="F37" s="4">
        <v>250</v>
      </c>
      <c r="G37" s="2"/>
      <c r="I37" t="s">
        <v>110</v>
      </c>
      <c r="J37">
        <v>-4</v>
      </c>
      <c r="K37">
        <v>-0.5</v>
      </c>
      <c r="L37">
        <v>-1.5</v>
      </c>
      <c r="M37">
        <v>-30</v>
      </c>
      <c r="N37" s="2"/>
      <c r="P37" t="s">
        <v>109</v>
      </c>
      <c r="Q37">
        <v>8</v>
      </c>
      <c r="R37">
        <v>1</v>
      </c>
      <c r="S37">
        <v>3</v>
      </c>
      <c r="T37">
        <v>62</v>
      </c>
      <c r="U37" s="2"/>
    </row>
    <row r="38" spans="2:21" ht="12.75">
      <c r="B38" t="s">
        <v>112</v>
      </c>
      <c r="C38">
        <v>10</v>
      </c>
      <c r="D38">
        <v>80</v>
      </c>
      <c r="E38">
        <v>15</v>
      </c>
      <c r="F38">
        <v>500</v>
      </c>
      <c r="G38" s="2"/>
      <c r="H38" s="3">
        <v>0.8125</v>
      </c>
      <c r="I38" t="s">
        <v>102</v>
      </c>
      <c r="J38">
        <v>30</v>
      </c>
      <c r="K38">
        <v>46</v>
      </c>
      <c r="L38">
        <v>9</v>
      </c>
      <c r="M38">
        <v>407</v>
      </c>
      <c r="N38" s="2"/>
      <c r="O38" s="3">
        <v>0.8125</v>
      </c>
      <c r="P38" t="s">
        <v>102</v>
      </c>
      <c r="Q38">
        <v>30</v>
      </c>
      <c r="R38">
        <v>46</v>
      </c>
      <c r="S38">
        <v>9</v>
      </c>
      <c r="T38">
        <v>407</v>
      </c>
      <c r="U38" s="2"/>
    </row>
    <row r="39" spans="1:21" ht="12.75">
      <c r="A39" s="3"/>
      <c r="B39" t="s">
        <v>113</v>
      </c>
      <c r="C39">
        <v>0</v>
      </c>
      <c r="D39" s="5">
        <f>35*6</f>
        <v>210</v>
      </c>
      <c r="E39">
        <v>0</v>
      </c>
      <c r="F39" s="5">
        <f>140*6</f>
        <v>840</v>
      </c>
      <c r="G39" s="2"/>
      <c r="I39" t="s">
        <v>87</v>
      </c>
      <c r="J39" s="4">
        <v>14</v>
      </c>
      <c r="K39" s="4">
        <v>5</v>
      </c>
      <c r="L39" s="4">
        <v>2.5</v>
      </c>
      <c r="M39" s="4">
        <v>100</v>
      </c>
      <c r="N39" s="2"/>
      <c r="U39" s="2"/>
    </row>
    <row r="40" spans="1:21" ht="12.75">
      <c r="A40" s="3"/>
      <c r="G40" s="2"/>
      <c r="H40" s="3"/>
      <c r="I40" t="s">
        <v>96</v>
      </c>
      <c r="J40">
        <v>0</v>
      </c>
      <c r="K40">
        <v>225</v>
      </c>
      <c r="L40">
        <v>0</v>
      </c>
      <c r="M40">
        <v>900</v>
      </c>
      <c r="N40" s="2"/>
      <c r="U40" s="2"/>
    </row>
    <row r="41" spans="1:21" ht="12.75">
      <c r="A41" s="3"/>
      <c r="G41" s="2"/>
      <c r="H41" s="3"/>
      <c r="N41" s="2"/>
      <c r="O41" s="3"/>
      <c r="U41" s="2"/>
    </row>
    <row r="42" spans="2:21" ht="12.75">
      <c r="B42" s="6"/>
      <c r="C42" s="6"/>
      <c r="D42" s="6"/>
      <c r="E42" s="6"/>
      <c r="F42" s="6"/>
      <c r="G42" s="2"/>
      <c r="I42" s="6"/>
      <c r="J42" s="6"/>
      <c r="K42" s="6"/>
      <c r="L42" s="6"/>
      <c r="M42" s="6"/>
      <c r="N42" s="2"/>
      <c r="P42" s="6"/>
      <c r="Q42" s="6"/>
      <c r="R42" s="6"/>
      <c r="S42" s="6"/>
      <c r="T42" s="6"/>
      <c r="U42" s="2"/>
    </row>
    <row r="43" spans="2:21" ht="12.75">
      <c r="B43" t="s">
        <v>37</v>
      </c>
      <c r="C43" s="5">
        <f>SUM(C29:C41)</f>
        <v>256</v>
      </c>
      <c r="D43" s="5">
        <f>SUM(D29:D41)</f>
        <v>569</v>
      </c>
      <c r="E43" s="5">
        <f>SUM(E29:E41)</f>
        <v>84.5</v>
      </c>
      <c r="G43" s="2"/>
      <c r="I43" t="s">
        <v>37</v>
      </c>
      <c r="J43" s="5">
        <f>SUM(J29:J41)</f>
        <v>158</v>
      </c>
      <c r="K43" s="5">
        <f>SUM(K29:K41)</f>
        <v>494.5</v>
      </c>
      <c r="L43" s="5">
        <f>SUM(L29:L41)</f>
        <v>49</v>
      </c>
      <c r="N43" s="2"/>
      <c r="P43" t="s">
        <v>37</v>
      </c>
      <c r="Q43" s="5">
        <f>SUM(Q29:Q41)</f>
        <v>140</v>
      </c>
      <c r="R43" s="5">
        <f>SUM(R29:R41)</f>
        <v>275.5</v>
      </c>
      <c r="S43" s="5">
        <f>SUM(S29:S41)</f>
        <v>45</v>
      </c>
      <c r="U43" s="2"/>
    </row>
    <row r="44" spans="3:21" ht="12.75">
      <c r="C44" s="5">
        <f>C43*4</f>
        <v>1024</v>
      </c>
      <c r="D44" s="5">
        <f>D43*4</f>
        <v>2276</v>
      </c>
      <c r="E44" s="5">
        <f>E43*9</f>
        <v>760.5</v>
      </c>
      <c r="F44" s="5">
        <f>SUM(F29:F41)</f>
        <v>3982</v>
      </c>
      <c r="G44" s="2"/>
      <c r="J44" s="5">
        <f>J43*4</f>
        <v>632</v>
      </c>
      <c r="K44" s="5">
        <f>K43*4</f>
        <v>1978</v>
      </c>
      <c r="L44" s="5">
        <f>L43*4</f>
        <v>196</v>
      </c>
      <c r="M44" s="5">
        <f>SUM(M29:M41)</f>
        <v>3084</v>
      </c>
      <c r="N44" s="2"/>
      <c r="Q44" s="5">
        <f>Q43*4</f>
        <v>560</v>
      </c>
      <c r="R44" s="5">
        <f>R43*4</f>
        <v>1102</v>
      </c>
      <c r="S44" s="5">
        <f>S43*4</f>
        <v>180</v>
      </c>
      <c r="T44" s="5">
        <f>SUM(T29:T41)</f>
        <v>2073</v>
      </c>
      <c r="U44" s="2"/>
    </row>
    <row r="45" spans="2:32" ht="12.75">
      <c r="B45" t="s">
        <v>98</v>
      </c>
      <c r="F45" s="5">
        <f>SUM(C44:E44)</f>
        <v>4060.5</v>
      </c>
      <c r="G45" s="2"/>
      <c r="H45" s="7"/>
      <c r="I45" t="s">
        <v>98</v>
      </c>
      <c r="J45" s="7"/>
      <c r="K45" s="7"/>
      <c r="L45" s="7"/>
      <c r="M45" s="7">
        <f>SUM(J44:L44)</f>
        <v>2806</v>
      </c>
      <c r="N45" s="2"/>
      <c r="O45" s="7"/>
      <c r="P45" t="s">
        <v>98</v>
      </c>
      <c r="Q45" s="7"/>
      <c r="R45" s="7"/>
      <c r="S45" s="7"/>
      <c r="T45" s="7">
        <f>SUM(Q44:S44)</f>
        <v>1842</v>
      </c>
      <c r="U45" s="2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21" ht="12.75">
      <c r="A46" s="6"/>
      <c r="B46" s="6"/>
      <c r="C46" s="6"/>
      <c r="D46" s="6"/>
      <c r="E46" s="6"/>
      <c r="F46" s="6"/>
      <c r="G46" s="8"/>
      <c r="I46" s="9"/>
      <c r="N46" s="9"/>
      <c r="P46" s="9"/>
      <c r="Q46" t="s">
        <v>62</v>
      </c>
      <c r="U46" s="9"/>
    </row>
    <row r="47" spans="3:23" ht="12.75">
      <c r="C47" t="s">
        <v>8</v>
      </c>
      <c r="D47" t="s">
        <v>9</v>
      </c>
      <c r="E47" t="s">
        <v>10</v>
      </c>
      <c r="F47" t="s">
        <v>11</v>
      </c>
      <c r="I47" s="17" t="s">
        <v>114</v>
      </c>
      <c r="J47" s="17"/>
      <c r="K47" s="17"/>
      <c r="L47" s="17"/>
      <c r="M47" s="17"/>
      <c r="N47">
        <v>3000</v>
      </c>
      <c r="P47" t="s">
        <v>0</v>
      </c>
      <c r="Q47">
        <v>0</v>
      </c>
      <c r="T47" s="11" t="s">
        <v>64</v>
      </c>
      <c r="U47" s="11"/>
      <c r="V47" s="11"/>
      <c r="W47" s="11"/>
    </row>
    <row r="48" spans="2:20" ht="12.75">
      <c r="B48" t="s">
        <v>65</v>
      </c>
      <c r="C48" s="5">
        <f>SUM(C18,J18,Q18,X18,Q43,J43,C43)</f>
        <v>1540.82</v>
      </c>
      <c r="D48" s="5">
        <f>SUM(D18,K18,R18,D43,K43,R43,Y18)</f>
        <v>2475.3</v>
      </c>
      <c r="E48" s="5">
        <f>SUM(E18,L18,S18,E43,L43,S43,Z18)</f>
        <v>431.69</v>
      </c>
      <c r="I48" s="17" t="s">
        <v>115</v>
      </c>
      <c r="J48" s="17"/>
      <c r="K48" s="17"/>
      <c r="L48" s="17"/>
      <c r="M48" s="17"/>
      <c r="N48">
        <v>2500</v>
      </c>
      <c r="P48" t="s">
        <v>2</v>
      </c>
      <c r="Q48">
        <v>0</v>
      </c>
      <c r="T48" t="s">
        <v>116</v>
      </c>
    </row>
    <row r="49" spans="2:17" ht="12.75">
      <c r="B49" t="s">
        <v>67</v>
      </c>
      <c r="F49" s="12">
        <f>SUM(F19,M19,T19,F44,M44,T44,AA19)</f>
        <v>19739.6</v>
      </c>
      <c r="I49" s="17" t="s">
        <v>117</v>
      </c>
      <c r="J49" s="17"/>
      <c r="K49" s="17"/>
      <c r="L49" s="17"/>
      <c r="M49" s="17"/>
      <c r="N49">
        <v>2000</v>
      </c>
      <c r="P49" t="s">
        <v>3</v>
      </c>
      <c r="Q49">
        <v>0</v>
      </c>
    </row>
    <row r="50" spans="2:17" ht="12.75">
      <c r="B50" t="s">
        <v>69</v>
      </c>
      <c r="C50" s="5">
        <f>C48*4</f>
        <v>6163.28</v>
      </c>
      <c r="D50" s="5">
        <f>D48*4</f>
        <v>9901.2</v>
      </c>
      <c r="E50" s="5">
        <f>E48*9</f>
        <v>3885.21</v>
      </c>
      <c r="P50" t="s">
        <v>5</v>
      </c>
      <c r="Q50">
        <v>0</v>
      </c>
    </row>
    <row r="51" spans="2:17" ht="12.75">
      <c r="B51" t="s">
        <v>38</v>
      </c>
      <c r="F51" s="5">
        <f>SUM(C50:E50)</f>
        <v>19949.69</v>
      </c>
      <c r="I51" s="17" t="s">
        <v>67</v>
      </c>
      <c r="J51" s="17"/>
      <c r="K51" s="17"/>
      <c r="L51" s="17"/>
      <c r="M51" s="17"/>
      <c r="N51" s="12">
        <f>F49</f>
        <v>19739.6</v>
      </c>
      <c r="P51" t="s">
        <v>40</v>
      </c>
      <c r="Q51">
        <v>0</v>
      </c>
    </row>
    <row r="52" spans="2:17" ht="12.75">
      <c r="B52" t="s">
        <v>70</v>
      </c>
      <c r="C52" s="14">
        <f>C50/F51</f>
        <v>0.3089411414412956</v>
      </c>
      <c r="D52" s="14">
        <f>D50/F51</f>
        <v>0.4963084639410438</v>
      </c>
      <c r="E52" s="14">
        <f>E50/F51</f>
        <v>0.19475039461766075</v>
      </c>
      <c r="I52" s="17" t="s">
        <v>71</v>
      </c>
      <c r="J52" s="17"/>
      <c r="K52" s="17"/>
      <c r="L52" s="17"/>
      <c r="M52" s="17"/>
      <c r="N52" s="5">
        <f>-Q55</f>
        <v>-1000</v>
      </c>
      <c r="P52" t="s">
        <v>41</v>
      </c>
      <c r="Q52">
        <v>500</v>
      </c>
    </row>
    <row r="53" spans="14:17" ht="12.75">
      <c r="N53" s="9"/>
      <c r="P53" t="s">
        <v>43</v>
      </c>
      <c r="Q53">
        <v>500</v>
      </c>
    </row>
    <row r="54" spans="2:14" ht="12.75">
      <c r="B54" t="s">
        <v>72</v>
      </c>
      <c r="D54" s="16">
        <f>F49/7</f>
        <v>2819.942857142857</v>
      </c>
      <c r="I54" s="17" t="s">
        <v>73</v>
      </c>
      <c r="J54" s="17"/>
      <c r="K54" s="17"/>
      <c r="L54" s="17"/>
      <c r="M54" s="17"/>
      <c r="N54" s="5">
        <f>SUM(N51:N52)</f>
        <v>18739.6</v>
      </c>
    </row>
    <row r="55" ht="12.75">
      <c r="Q55" s="5">
        <f>SUM(Q47:Q53)</f>
        <v>1000</v>
      </c>
    </row>
    <row r="56" spans="9:14" ht="12.75">
      <c r="I56" s="17" t="s">
        <v>118</v>
      </c>
      <c r="J56" s="17"/>
      <c r="K56" s="17"/>
      <c r="L56" s="17"/>
      <c r="M56" s="17"/>
      <c r="N56" s="5">
        <f>N48*7</f>
        <v>17500</v>
      </c>
    </row>
    <row r="57" spans="9:14" ht="12.75">
      <c r="I57" s="17" t="s">
        <v>119</v>
      </c>
      <c r="J57" s="17"/>
      <c r="K57" s="17"/>
      <c r="L57" s="17"/>
      <c r="M57" s="17"/>
      <c r="N57" s="5">
        <f>N49*7</f>
        <v>14000</v>
      </c>
    </row>
  </sheetData>
  <sheetProtection selectLockedCells="1" selectUnlockedCells="1"/>
  <mergeCells count="18">
    <mergeCell ref="I47:M47"/>
    <mergeCell ref="T47:W47"/>
    <mergeCell ref="I48:M48"/>
    <mergeCell ref="T48:W48"/>
    <mergeCell ref="I49:M49"/>
    <mergeCell ref="T49:W49"/>
    <mergeCell ref="T50:W50"/>
    <mergeCell ref="I51:M51"/>
    <mergeCell ref="T51:W51"/>
    <mergeCell ref="I52:M52"/>
    <mergeCell ref="T52:W52"/>
    <mergeCell ref="T53:W53"/>
    <mergeCell ref="I54:M54"/>
    <mergeCell ref="T54:W54"/>
    <mergeCell ref="T55:W55"/>
    <mergeCell ref="I56:M56"/>
    <mergeCell ref="T56:W56"/>
    <mergeCell ref="I57:M57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6"/>
  <sheetViews>
    <sheetView zoomScale="70" zoomScaleNormal="70" workbookViewId="0" topLeftCell="A1">
      <selection activeCell="N52" sqref="N52"/>
    </sheetView>
  </sheetViews>
  <sheetFormatPr defaultColWidth="12.57421875" defaultRowHeight="12.75"/>
  <cols>
    <col min="1" max="1" width="9.28125" style="0" customWidth="1"/>
    <col min="2" max="2" width="24.28125" style="0" customWidth="1"/>
    <col min="3" max="3" width="9.140625" style="0" customWidth="1"/>
    <col min="4" max="5" width="7.8515625" style="0" customWidth="1"/>
    <col min="6" max="6" width="11.57421875" style="0" customWidth="1"/>
    <col min="7" max="7" width="3.28125" style="0" customWidth="1"/>
    <col min="8" max="8" width="9.28125" style="0" customWidth="1"/>
    <col min="9" max="9" width="20.00390625" style="0" customWidth="1"/>
    <col min="10" max="10" width="9.140625" style="0" customWidth="1"/>
    <col min="11" max="11" width="6.421875" style="0" customWidth="1"/>
    <col min="12" max="12" width="4.28125" style="0" customWidth="1"/>
    <col min="13" max="13" width="11.57421875" style="0" customWidth="1"/>
    <col min="14" max="14" width="5.8515625" style="0" customWidth="1"/>
    <col min="15" max="15" width="9.28125" style="0" customWidth="1"/>
    <col min="16" max="16" width="19.57421875" style="0" customWidth="1"/>
    <col min="17" max="17" width="11.7109375" style="0" customWidth="1"/>
    <col min="18" max="18" width="6.421875" style="0" customWidth="1"/>
    <col min="19" max="19" width="4.28125" style="0" customWidth="1"/>
    <col min="20" max="20" width="11.57421875" style="0" customWidth="1"/>
    <col min="21" max="21" width="2.8515625" style="0" customWidth="1"/>
    <col min="22" max="22" width="9.28125" style="0" customWidth="1"/>
    <col min="23" max="23" width="17.421875" style="0" customWidth="1"/>
    <col min="24" max="24" width="11.57421875" style="0" customWidth="1"/>
    <col min="25" max="25" width="6.421875" style="0" customWidth="1"/>
    <col min="26" max="26" width="4.28125" style="0" customWidth="1"/>
    <col min="27" max="16384" width="11.57421875" style="0" customWidth="1"/>
  </cols>
  <sheetData>
    <row r="1" spans="3:24" ht="12.75">
      <c r="C1" t="s">
        <v>0</v>
      </c>
      <c r="G1" s="1"/>
      <c r="J1" t="s">
        <v>2</v>
      </c>
      <c r="N1" s="2"/>
      <c r="Q1" t="s">
        <v>3</v>
      </c>
      <c r="U1" s="2"/>
      <c r="X1" t="s">
        <v>5</v>
      </c>
    </row>
    <row r="2" spans="1:24" ht="12.75">
      <c r="A2" t="s">
        <v>6</v>
      </c>
      <c r="C2" t="s">
        <v>7</v>
      </c>
      <c r="G2" s="2"/>
      <c r="H2" t="s">
        <v>6</v>
      </c>
      <c r="J2" t="s">
        <v>7</v>
      </c>
      <c r="N2" s="2"/>
      <c r="O2" t="s">
        <v>6</v>
      </c>
      <c r="Q2" t="s">
        <v>7</v>
      </c>
      <c r="U2" s="2"/>
      <c r="V2" t="s">
        <v>6</v>
      </c>
      <c r="X2" t="s">
        <v>7</v>
      </c>
    </row>
    <row r="3" spans="1:27" ht="12.75">
      <c r="A3" s="3"/>
      <c r="C3" t="s">
        <v>8</v>
      </c>
      <c r="D3" t="s">
        <v>9</v>
      </c>
      <c r="E3" t="s">
        <v>10</v>
      </c>
      <c r="F3" t="s">
        <v>11</v>
      </c>
      <c r="G3" s="2"/>
      <c r="H3" s="3"/>
      <c r="J3" t="s">
        <v>8</v>
      </c>
      <c r="K3" t="s">
        <v>9</v>
      </c>
      <c r="L3" t="s">
        <v>10</v>
      </c>
      <c r="M3" t="s">
        <v>11</v>
      </c>
      <c r="N3" s="2"/>
      <c r="O3" s="3"/>
      <c r="Q3" t="s">
        <v>8</v>
      </c>
      <c r="R3" t="s">
        <v>9</v>
      </c>
      <c r="S3" t="s">
        <v>10</v>
      </c>
      <c r="T3" t="s">
        <v>11</v>
      </c>
      <c r="U3" s="2"/>
      <c r="V3" s="3"/>
      <c r="X3" t="s">
        <v>8</v>
      </c>
      <c r="Y3" t="s">
        <v>9</v>
      </c>
      <c r="Z3" t="s">
        <v>10</v>
      </c>
      <c r="AA3" t="s">
        <v>11</v>
      </c>
    </row>
    <row r="4" spans="1:27" ht="12.75">
      <c r="A4" s="3">
        <v>0.28125</v>
      </c>
      <c r="B4" t="s">
        <v>14</v>
      </c>
      <c r="C4">
        <v>16.5</v>
      </c>
      <c r="D4">
        <v>14.5</v>
      </c>
      <c r="E4">
        <v>2</v>
      </c>
      <c r="F4">
        <v>140</v>
      </c>
      <c r="G4" s="2"/>
      <c r="H4" s="3">
        <v>0.28125</v>
      </c>
      <c r="I4" t="s">
        <v>14</v>
      </c>
      <c r="J4">
        <v>16.5</v>
      </c>
      <c r="K4">
        <v>14.5</v>
      </c>
      <c r="L4">
        <v>2</v>
      </c>
      <c r="M4">
        <v>140</v>
      </c>
      <c r="N4" s="2"/>
      <c r="O4" s="3">
        <v>0.28125</v>
      </c>
      <c r="P4" t="s">
        <v>14</v>
      </c>
      <c r="Q4">
        <v>17.5</v>
      </c>
      <c r="R4">
        <v>30</v>
      </c>
      <c r="S4">
        <v>2.7</v>
      </c>
      <c r="T4">
        <v>209</v>
      </c>
      <c r="U4" s="2"/>
      <c r="V4" s="3">
        <v>0.28125</v>
      </c>
      <c r="W4" t="s">
        <v>14</v>
      </c>
      <c r="X4">
        <v>17.5</v>
      </c>
      <c r="Y4">
        <v>30</v>
      </c>
      <c r="Z4">
        <v>2.7</v>
      </c>
      <c r="AA4">
        <v>209</v>
      </c>
    </row>
    <row r="5" spans="1:27" ht="12.75">
      <c r="A5" s="3">
        <v>0.35416666666666663</v>
      </c>
      <c r="B5" t="s">
        <v>19</v>
      </c>
      <c r="C5">
        <v>38</v>
      </c>
      <c r="D5">
        <v>63</v>
      </c>
      <c r="E5">
        <v>3.5</v>
      </c>
      <c r="F5">
        <v>420</v>
      </c>
      <c r="G5" s="2"/>
      <c r="H5" s="3">
        <v>0.35416666666666663</v>
      </c>
      <c r="I5" t="s">
        <v>19</v>
      </c>
      <c r="J5">
        <v>38</v>
      </c>
      <c r="K5">
        <v>63</v>
      </c>
      <c r="L5">
        <v>3.5</v>
      </c>
      <c r="M5">
        <v>420</v>
      </c>
      <c r="N5" s="2"/>
      <c r="O5" s="3">
        <v>0.35416666666666663</v>
      </c>
      <c r="P5" t="s">
        <v>19</v>
      </c>
      <c r="Q5">
        <v>38</v>
      </c>
      <c r="R5">
        <v>63</v>
      </c>
      <c r="S5">
        <v>3.5</v>
      </c>
      <c r="T5">
        <v>420</v>
      </c>
      <c r="U5" s="2"/>
      <c r="V5" s="3">
        <v>0.35416666666666663</v>
      </c>
      <c r="W5" t="s">
        <v>19</v>
      </c>
      <c r="X5">
        <v>38</v>
      </c>
      <c r="Y5">
        <v>63</v>
      </c>
      <c r="Z5">
        <v>3.5</v>
      </c>
      <c r="AA5">
        <v>420</v>
      </c>
    </row>
    <row r="6" spans="1:27" ht="12.75">
      <c r="A6" s="3">
        <v>0.4375</v>
      </c>
      <c r="B6" t="s">
        <v>120</v>
      </c>
      <c r="C6">
        <v>26</v>
      </c>
      <c r="D6">
        <v>23</v>
      </c>
      <c r="E6">
        <v>12</v>
      </c>
      <c r="F6">
        <v>298</v>
      </c>
      <c r="G6" s="2"/>
      <c r="H6" s="3">
        <v>0.4375</v>
      </c>
      <c r="I6" t="s">
        <v>80</v>
      </c>
      <c r="J6">
        <v>36</v>
      </c>
      <c r="K6">
        <v>51</v>
      </c>
      <c r="L6">
        <v>10</v>
      </c>
      <c r="M6">
        <v>380</v>
      </c>
      <c r="N6" s="2"/>
      <c r="O6" s="3">
        <v>0.47916666666666663</v>
      </c>
      <c r="P6" t="s">
        <v>85</v>
      </c>
      <c r="Q6">
        <v>34.5</v>
      </c>
      <c r="R6">
        <v>32.5</v>
      </c>
      <c r="S6">
        <v>7</v>
      </c>
      <c r="T6">
        <v>336</v>
      </c>
      <c r="U6" s="2"/>
      <c r="V6" s="3">
        <v>0.4375</v>
      </c>
      <c r="W6" t="s">
        <v>120</v>
      </c>
      <c r="X6">
        <v>26</v>
      </c>
      <c r="Y6">
        <v>23</v>
      </c>
      <c r="Z6">
        <v>12</v>
      </c>
      <c r="AA6">
        <v>298</v>
      </c>
    </row>
    <row r="7" spans="1:27" ht="12.75">
      <c r="A7" s="3">
        <v>0.5208333333333334</v>
      </c>
      <c r="B7" t="s">
        <v>107</v>
      </c>
      <c r="C7">
        <v>42</v>
      </c>
      <c r="D7">
        <v>42</v>
      </c>
      <c r="E7">
        <v>17</v>
      </c>
      <c r="F7">
        <v>478</v>
      </c>
      <c r="G7" s="2"/>
      <c r="H7" s="3">
        <v>0.5208333333333334</v>
      </c>
      <c r="I7" t="s">
        <v>85</v>
      </c>
      <c r="J7">
        <v>35</v>
      </c>
      <c r="K7">
        <v>38</v>
      </c>
      <c r="L7">
        <v>7</v>
      </c>
      <c r="M7">
        <v>362</v>
      </c>
      <c r="N7" s="2"/>
      <c r="P7" t="s">
        <v>121</v>
      </c>
      <c r="Q7">
        <v>0</v>
      </c>
      <c r="R7">
        <v>0</v>
      </c>
      <c r="S7">
        <v>5</v>
      </c>
      <c r="T7">
        <v>40</v>
      </c>
      <c r="U7" s="2"/>
      <c r="V7" s="3">
        <v>0.5208333333333334</v>
      </c>
      <c r="W7" t="s">
        <v>102</v>
      </c>
      <c r="X7">
        <v>29.5</v>
      </c>
      <c r="Y7">
        <v>40.5</v>
      </c>
      <c r="Z7">
        <v>9</v>
      </c>
      <c r="AA7">
        <v>381</v>
      </c>
    </row>
    <row r="8" spans="2:27" ht="12.75">
      <c r="B8" t="s">
        <v>110</v>
      </c>
      <c r="C8">
        <v>-4</v>
      </c>
      <c r="D8">
        <v>-0.5</v>
      </c>
      <c r="E8">
        <v>-1.5</v>
      </c>
      <c r="F8">
        <v>-30</v>
      </c>
      <c r="G8" s="2"/>
      <c r="I8" t="s">
        <v>121</v>
      </c>
      <c r="J8">
        <v>0</v>
      </c>
      <c r="K8">
        <v>0</v>
      </c>
      <c r="L8">
        <v>5</v>
      </c>
      <c r="M8">
        <v>40</v>
      </c>
      <c r="N8" s="2"/>
      <c r="O8" s="3">
        <v>0.5625</v>
      </c>
      <c r="P8" t="s">
        <v>80</v>
      </c>
      <c r="Q8">
        <v>36</v>
      </c>
      <c r="R8">
        <v>51</v>
      </c>
      <c r="S8">
        <v>10</v>
      </c>
      <c r="T8">
        <v>380</v>
      </c>
      <c r="U8" s="2"/>
      <c r="V8" s="3">
        <v>0.6041666666666667</v>
      </c>
      <c r="W8" t="s">
        <v>107</v>
      </c>
      <c r="X8">
        <v>42</v>
      </c>
      <c r="Y8">
        <v>42</v>
      </c>
      <c r="Z8">
        <v>17</v>
      </c>
      <c r="AA8">
        <v>478</v>
      </c>
    </row>
    <row r="9" spans="1:27" ht="12.75">
      <c r="A9" s="3">
        <v>0.6041666666666667</v>
      </c>
      <c r="B9" t="s">
        <v>18</v>
      </c>
      <c r="C9">
        <v>7</v>
      </c>
      <c r="D9">
        <v>9</v>
      </c>
      <c r="E9">
        <v>16</v>
      </c>
      <c r="F9">
        <v>200</v>
      </c>
      <c r="G9" s="2"/>
      <c r="H9" s="3">
        <v>0.6041666666666667</v>
      </c>
      <c r="I9" t="s">
        <v>122</v>
      </c>
      <c r="J9" s="4">
        <v>14</v>
      </c>
      <c r="K9" s="4">
        <v>5</v>
      </c>
      <c r="L9" s="4">
        <v>2.5</v>
      </c>
      <c r="M9" s="4">
        <v>100</v>
      </c>
      <c r="N9" s="2"/>
      <c r="O9" s="3">
        <v>0.6041666666666667</v>
      </c>
      <c r="P9" t="s">
        <v>122</v>
      </c>
      <c r="Q9" s="4">
        <v>14</v>
      </c>
      <c r="R9" s="4">
        <v>5</v>
      </c>
      <c r="S9" s="4">
        <v>2.5</v>
      </c>
      <c r="T9" s="4">
        <v>100</v>
      </c>
      <c r="U9" s="2"/>
      <c r="W9" t="s">
        <v>110</v>
      </c>
      <c r="X9">
        <v>-4</v>
      </c>
      <c r="Y9">
        <v>-0.5</v>
      </c>
      <c r="Z9">
        <v>-1.5</v>
      </c>
      <c r="AA9">
        <v>-30</v>
      </c>
    </row>
    <row r="10" spans="2:27" ht="12.75">
      <c r="B10" t="s">
        <v>25</v>
      </c>
      <c r="C10" s="4">
        <v>0</v>
      </c>
      <c r="D10" s="4">
        <v>16</v>
      </c>
      <c r="E10" s="4">
        <v>0</v>
      </c>
      <c r="F10" s="4">
        <v>64</v>
      </c>
      <c r="G10" s="2"/>
      <c r="H10" s="3">
        <v>0.6666666666666666</v>
      </c>
      <c r="I10" t="s">
        <v>123</v>
      </c>
      <c r="J10">
        <v>39</v>
      </c>
      <c r="K10">
        <v>67</v>
      </c>
      <c r="L10">
        <v>9.5</v>
      </c>
      <c r="M10">
        <v>490</v>
      </c>
      <c r="N10" s="2"/>
      <c r="O10" s="3">
        <v>0.6458333333333334</v>
      </c>
      <c r="P10" t="s">
        <v>102</v>
      </c>
      <c r="Q10">
        <v>30</v>
      </c>
      <c r="R10">
        <v>46</v>
      </c>
      <c r="S10">
        <v>9</v>
      </c>
      <c r="T10">
        <v>407</v>
      </c>
      <c r="U10" s="2"/>
      <c r="V10" s="3">
        <v>0.6666666666666666</v>
      </c>
      <c r="W10" t="s">
        <v>103</v>
      </c>
      <c r="X10">
        <v>2</v>
      </c>
      <c r="Y10">
        <v>20</v>
      </c>
      <c r="Z10">
        <v>0</v>
      </c>
      <c r="AA10">
        <v>80</v>
      </c>
    </row>
    <row r="11" spans="1:27" ht="12.75">
      <c r="A11" s="3">
        <v>0.6666666666666666</v>
      </c>
      <c r="B11" t="s">
        <v>102</v>
      </c>
      <c r="C11">
        <v>30</v>
      </c>
      <c r="D11">
        <v>46</v>
      </c>
      <c r="E11">
        <v>9</v>
      </c>
      <c r="F11">
        <v>407</v>
      </c>
      <c r="G11" s="2"/>
      <c r="H11" s="3">
        <v>0.8125</v>
      </c>
      <c r="I11" t="s">
        <v>102</v>
      </c>
      <c r="J11">
        <v>30</v>
      </c>
      <c r="K11">
        <v>46</v>
      </c>
      <c r="L11">
        <v>9</v>
      </c>
      <c r="M11">
        <v>407</v>
      </c>
      <c r="N11" s="2"/>
      <c r="O11" s="3">
        <v>0.7291666666666667</v>
      </c>
      <c r="P11" t="s">
        <v>124</v>
      </c>
      <c r="Q11" s="4">
        <v>51</v>
      </c>
      <c r="R11" s="4">
        <v>80</v>
      </c>
      <c r="S11" s="4">
        <v>6</v>
      </c>
      <c r="T11" s="4">
        <v>580</v>
      </c>
      <c r="U11" s="2"/>
      <c r="V11" s="3">
        <v>0.7083333333333334</v>
      </c>
      <c r="W11" t="s">
        <v>17</v>
      </c>
      <c r="X11">
        <v>30</v>
      </c>
      <c r="Y11">
        <v>23</v>
      </c>
      <c r="Z11">
        <v>8</v>
      </c>
      <c r="AA11">
        <v>280</v>
      </c>
    </row>
    <row r="12" spans="1:27" ht="12.75">
      <c r="A12" s="3">
        <v>0.7708333333333334</v>
      </c>
      <c r="B12" t="s">
        <v>125</v>
      </c>
      <c r="C12">
        <v>49</v>
      </c>
      <c r="D12">
        <v>13</v>
      </c>
      <c r="E12">
        <v>13</v>
      </c>
      <c r="F12">
        <v>347</v>
      </c>
      <c r="G12" s="2"/>
      <c r="H12" s="3">
        <v>0.875</v>
      </c>
      <c r="I12" t="s">
        <v>122</v>
      </c>
      <c r="J12" s="4">
        <v>14</v>
      </c>
      <c r="K12" s="4">
        <v>5</v>
      </c>
      <c r="L12" s="4">
        <v>2.5</v>
      </c>
      <c r="M12" s="4">
        <v>100</v>
      </c>
      <c r="N12" s="2"/>
      <c r="O12" s="3">
        <v>0.7916666666666666</v>
      </c>
      <c r="P12" t="s">
        <v>124</v>
      </c>
      <c r="U12" s="2"/>
      <c r="X12">
        <v>-21</v>
      </c>
      <c r="Y12">
        <v>0</v>
      </c>
      <c r="Z12">
        <v>-3.5</v>
      </c>
      <c r="AA12">
        <v>-120</v>
      </c>
    </row>
    <row r="13" spans="2:27" ht="12.75">
      <c r="B13" t="s">
        <v>103</v>
      </c>
      <c r="C13">
        <v>2</v>
      </c>
      <c r="D13">
        <v>20</v>
      </c>
      <c r="E13">
        <v>0</v>
      </c>
      <c r="F13">
        <v>80</v>
      </c>
      <c r="G13" s="2"/>
      <c r="I13" t="s">
        <v>36</v>
      </c>
      <c r="K13" s="5">
        <f>530/4</f>
        <v>132.5</v>
      </c>
      <c r="M13">
        <v>530</v>
      </c>
      <c r="N13" s="2"/>
      <c r="O13" s="3">
        <v>0.875</v>
      </c>
      <c r="P13" t="s">
        <v>126</v>
      </c>
      <c r="Q13" s="4">
        <v>21</v>
      </c>
      <c r="R13" s="4">
        <v>7.5</v>
      </c>
      <c r="S13" s="4">
        <v>3.75</v>
      </c>
      <c r="T13" s="4">
        <v>150</v>
      </c>
      <c r="U13" s="2"/>
      <c r="V13" s="3">
        <v>0.7916666666666666</v>
      </c>
      <c r="W13" t="s">
        <v>127</v>
      </c>
      <c r="X13">
        <v>70</v>
      </c>
      <c r="Y13">
        <v>16</v>
      </c>
      <c r="Z13">
        <v>16</v>
      </c>
      <c r="AA13">
        <v>490</v>
      </c>
    </row>
    <row r="14" spans="1:27" ht="12.75">
      <c r="A14" s="3">
        <v>0.875</v>
      </c>
      <c r="B14" t="s">
        <v>122</v>
      </c>
      <c r="C14" s="4">
        <v>14</v>
      </c>
      <c r="D14" s="4">
        <v>5</v>
      </c>
      <c r="E14" s="4">
        <v>2.5</v>
      </c>
      <c r="F14" s="4">
        <v>100</v>
      </c>
      <c r="G14" s="2"/>
      <c r="N14" s="2"/>
      <c r="U14" s="2"/>
      <c r="W14" t="s">
        <v>128</v>
      </c>
      <c r="X14">
        <v>-3</v>
      </c>
      <c r="Y14">
        <v>-5</v>
      </c>
      <c r="Z14">
        <v>-2.2</v>
      </c>
      <c r="AA14">
        <v>-50</v>
      </c>
    </row>
    <row r="15" spans="1:27" ht="12.75">
      <c r="A15" s="3"/>
      <c r="G15" s="2"/>
      <c r="N15" s="2"/>
      <c r="O15" s="3"/>
      <c r="U15" s="2"/>
      <c r="V15" s="3">
        <v>0.875</v>
      </c>
      <c r="W15" t="s">
        <v>122</v>
      </c>
      <c r="X15" s="4">
        <v>14</v>
      </c>
      <c r="Y15" s="4">
        <v>5</v>
      </c>
      <c r="Z15" s="4">
        <v>2.5</v>
      </c>
      <c r="AA15" s="4">
        <v>100</v>
      </c>
    </row>
    <row r="16" spans="1:21" ht="12.75">
      <c r="A16" s="3"/>
      <c r="G16" s="2"/>
      <c r="H16" s="3"/>
      <c r="N16" s="2"/>
      <c r="O16" s="3"/>
      <c r="U16" s="2"/>
    </row>
    <row r="17" spans="2:27" ht="12.75">
      <c r="B17" s="6"/>
      <c r="C17" s="6"/>
      <c r="D17" s="6"/>
      <c r="E17" s="6"/>
      <c r="F17" s="6"/>
      <c r="G17" s="2"/>
      <c r="I17" s="6"/>
      <c r="J17" s="6"/>
      <c r="K17" s="6"/>
      <c r="L17" s="6"/>
      <c r="M17" s="6"/>
      <c r="N17" s="2"/>
      <c r="P17" s="6"/>
      <c r="Q17" s="6"/>
      <c r="R17" s="6"/>
      <c r="S17" s="6"/>
      <c r="T17" s="6"/>
      <c r="U17" s="2"/>
      <c r="W17" s="6"/>
      <c r="X17" s="6"/>
      <c r="Y17" s="6"/>
      <c r="Z17" s="6"/>
      <c r="AA17" s="6"/>
    </row>
    <row r="18" spans="2:26" ht="12.75">
      <c r="B18" t="s">
        <v>37</v>
      </c>
      <c r="C18" s="5">
        <f>SUM(C4:C16)</f>
        <v>220.5</v>
      </c>
      <c r="D18" s="5">
        <f>SUM(D4:D16)</f>
        <v>251</v>
      </c>
      <c r="E18" s="5">
        <f>SUM(E4:E16)</f>
        <v>73.5</v>
      </c>
      <c r="G18" s="2"/>
      <c r="I18" t="s">
        <v>37</v>
      </c>
      <c r="J18" s="5">
        <f>SUM(J4:J16)</f>
        <v>222.5</v>
      </c>
      <c r="K18" s="5">
        <f>SUM(K4:K16)</f>
        <v>422</v>
      </c>
      <c r="L18" s="5">
        <f>SUM(L4:L16)</f>
        <v>51</v>
      </c>
      <c r="N18" s="2"/>
      <c r="P18" t="s">
        <v>37</v>
      </c>
      <c r="Q18" s="5">
        <f>SUM(Q4:Q16)</f>
        <v>242</v>
      </c>
      <c r="R18" s="5">
        <f>SUM(R4:R16)</f>
        <v>315</v>
      </c>
      <c r="S18" s="5">
        <f>SUM(S4:S16)</f>
        <v>49.45</v>
      </c>
      <c r="U18" s="2"/>
      <c r="W18" t="s">
        <v>37</v>
      </c>
      <c r="X18" s="5">
        <f>SUM(X4:X16)</f>
        <v>241</v>
      </c>
      <c r="Y18" s="5">
        <f>SUM(Y4:Y16)</f>
        <v>257</v>
      </c>
      <c r="Z18" s="5">
        <f>SUM(Z4:Z16)</f>
        <v>63.5</v>
      </c>
    </row>
    <row r="19" spans="6:27" ht="12.75">
      <c r="F19" s="5">
        <f>SUM(F4:F16)</f>
        <v>2504</v>
      </c>
      <c r="G19" s="2"/>
      <c r="M19" s="5">
        <f>SUM(M4:M16)</f>
        <v>2969</v>
      </c>
      <c r="N19" s="2"/>
      <c r="T19" s="5">
        <f>SUM(T4:T16)</f>
        <v>2622</v>
      </c>
      <c r="U19" s="2"/>
      <c r="AA19" s="5">
        <f>SUM(AA4:AA16)</f>
        <v>2536</v>
      </c>
    </row>
    <row r="20" spans="2:32" ht="12.75">
      <c r="B20" t="s">
        <v>98</v>
      </c>
      <c r="C20" s="5">
        <f>C18*4</f>
        <v>882</v>
      </c>
      <c r="D20" s="5">
        <f>D18*4</f>
        <v>1004</v>
      </c>
      <c r="E20" s="5">
        <f>E18*9</f>
        <v>661.5</v>
      </c>
      <c r="G20" s="2"/>
      <c r="I20" t="s">
        <v>98</v>
      </c>
      <c r="J20" s="5">
        <f>J18*4</f>
        <v>890</v>
      </c>
      <c r="K20" s="5">
        <f>K18*4</f>
        <v>1688</v>
      </c>
      <c r="L20" s="5">
        <f>L18*9</f>
        <v>459</v>
      </c>
      <c r="N20" s="2"/>
      <c r="P20" t="s">
        <v>98</v>
      </c>
      <c r="Q20" s="5">
        <f>Q18*4</f>
        <v>968</v>
      </c>
      <c r="R20" s="5">
        <f>R18*4</f>
        <v>1260</v>
      </c>
      <c r="S20" s="5">
        <f>S18*9</f>
        <v>445.05</v>
      </c>
      <c r="U20" s="2"/>
      <c r="W20" t="s">
        <v>98</v>
      </c>
      <c r="X20" s="5">
        <f>X18*4</f>
        <v>964</v>
      </c>
      <c r="Y20" s="5">
        <f>Y18*4</f>
        <v>1028</v>
      </c>
      <c r="Z20" s="5">
        <f>Z18*9</f>
        <v>571.5</v>
      </c>
      <c r="AB20" s="4"/>
      <c r="AC20" s="4"/>
      <c r="AD20" s="4"/>
      <c r="AE20" s="4"/>
      <c r="AF20" s="4"/>
    </row>
    <row r="21" spans="6:27" ht="12.75">
      <c r="F21" s="5">
        <f>SUM(C20:E20)</f>
        <v>2547.5</v>
      </c>
      <c r="G21" s="2"/>
      <c r="M21" s="5">
        <f>SUM(J20:L20)</f>
        <v>3037</v>
      </c>
      <c r="N21" s="2"/>
      <c r="T21" s="5">
        <f>SUM(Q20:S20)</f>
        <v>2673.05</v>
      </c>
      <c r="U21" s="2"/>
      <c r="AA21" s="5">
        <f>SUM(X20:Z20)</f>
        <v>2563.5</v>
      </c>
    </row>
    <row r="22" spans="1:27" ht="12.75">
      <c r="A22" s="6"/>
      <c r="B22" s="6"/>
      <c r="C22" s="6"/>
      <c r="D22" s="6"/>
      <c r="E22" s="6"/>
      <c r="F22" s="6"/>
      <c r="G22" s="2"/>
      <c r="H22" s="6"/>
      <c r="I22" s="6"/>
      <c r="J22" s="6"/>
      <c r="K22" s="6"/>
      <c r="L22" s="6"/>
      <c r="M22" s="6"/>
      <c r="N22" s="2"/>
      <c r="O22" s="6"/>
      <c r="P22" s="6"/>
      <c r="Q22" s="6"/>
      <c r="R22" s="6"/>
      <c r="S22" s="6"/>
      <c r="T22" s="6"/>
      <c r="U22" s="2"/>
      <c r="V22" s="6"/>
      <c r="W22" s="6"/>
      <c r="X22" s="6"/>
      <c r="Y22" s="6"/>
      <c r="Z22" s="6"/>
      <c r="AA22" s="6"/>
    </row>
    <row r="23" spans="7:21" ht="12.75">
      <c r="G23" s="2"/>
      <c r="N23" s="2"/>
      <c r="U23" s="2"/>
    </row>
    <row r="24" spans="7:21" ht="12.75">
      <c r="G24" s="2"/>
      <c r="N24" s="2"/>
      <c r="U24" s="2"/>
    </row>
    <row r="25" spans="7:21" ht="12.75">
      <c r="G25" s="2"/>
      <c r="N25" s="2"/>
      <c r="U25" s="2"/>
    </row>
    <row r="26" spans="3:21" ht="12.75">
      <c r="C26" t="s">
        <v>40</v>
      </c>
      <c r="G26" s="2"/>
      <c r="J26" t="s">
        <v>41</v>
      </c>
      <c r="N26" s="2"/>
      <c r="Q26" t="s">
        <v>43</v>
      </c>
      <c r="U26" s="2"/>
    </row>
    <row r="27" spans="1:21" ht="12.75">
      <c r="A27" t="s">
        <v>6</v>
      </c>
      <c r="C27" t="s">
        <v>7</v>
      </c>
      <c r="G27" s="2"/>
      <c r="H27" t="s">
        <v>6</v>
      </c>
      <c r="J27" t="s">
        <v>7</v>
      </c>
      <c r="N27" s="2"/>
      <c r="O27" t="s">
        <v>6</v>
      </c>
      <c r="Q27" t="s">
        <v>7</v>
      </c>
      <c r="U27" s="2"/>
    </row>
    <row r="28" spans="1:21" ht="12.75">
      <c r="A28" s="3"/>
      <c r="C28" t="s">
        <v>8</v>
      </c>
      <c r="D28" t="s">
        <v>9</v>
      </c>
      <c r="E28" t="s">
        <v>10</v>
      </c>
      <c r="F28" t="s">
        <v>11</v>
      </c>
      <c r="G28" s="2"/>
      <c r="H28" s="3"/>
      <c r="J28" t="s">
        <v>8</v>
      </c>
      <c r="K28" t="s">
        <v>9</v>
      </c>
      <c r="L28" t="s">
        <v>10</v>
      </c>
      <c r="M28" t="s">
        <v>11</v>
      </c>
      <c r="N28" s="2"/>
      <c r="O28" s="3"/>
      <c r="Q28" t="s">
        <v>8</v>
      </c>
      <c r="R28" t="s">
        <v>9</v>
      </c>
      <c r="S28" t="s">
        <v>10</v>
      </c>
      <c r="T28" t="s">
        <v>11</v>
      </c>
      <c r="U28" s="2"/>
    </row>
    <row r="29" spans="1:21" ht="12.75">
      <c r="A29" s="3">
        <v>0.28125</v>
      </c>
      <c r="B29" t="s">
        <v>14</v>
      </c>
      <c r="C29">
        <v>17.5</v>
      </c>
      <c r="D29">
        <v>30</v>
      </c>
      <c r="E29">
        <v>2.7</v>
      </c>
      <c r="F29">
        <v>209</v>
      </c>
      <c r="G29" s="2"/>
      <c r="H29" s="3">
        <v>0.3333333333333333</v>
      </c>
      <c r="I29" t="s">
        <v>15</v>
      </c>
      <c r="J29">
        <v>1</v>
      </c>
      <c r="K29">
        <v>27</v>
      </c>
      <c r="L29">
        <v>0</v>
      </c>
      <c r="M29">
        <v>105</v>
      </c>
      <c r="N29" s="2"/>
      <c r="O29" s="3">
        <v>0.3333333333333333</v>
      </c>
      <c r="P29" t="s">
        <v>15</v>
      </c>
      <c r="Q29">
        <v>1</v>
      </c>
      <c r="R29">
        <v>27</v>
      </c>
      <c r="S29">
        <v>0</v>
      </c>
      <c r="T29">
        <v>105</v>
      </c>
      <c r="U29" s="2"/>
    </row>
    <row r="30" spans="1:21" ht="12.75">
      <c r="A30" s="3">
        <v>0.35416666666666663</v>
      </c>
      <c r="B30" t="s">
        <v>19</v>
      </c>
      <c r="C30">
        <v>38</v>
      </c>
      <c r="D30">
        <v>59.5</v>
      </c>
      <c r="E30">
        <v>4.75</v>
      </c>
      <c r="F30">
        <v>421</v>
      </c>
      <c r="G30" s="2"/>
      <c r="H30" s="3">
        <v>0.4375</v>
      </c>
      <c r="I30" t="s">
        <v>100</v>
      </c>
      <c r="J30">
        <v>15</v>
      </c>
      <c r="K30">
        <v>73</v>
      </c>
      <c r="L30">
        <v>6</v>
      </c>
      <c r="M30">
        <v>400</v>
      </c>
      <c r="N30" s="2"/>
      <c r="O30" s="3">
        <v>0.4375</v>
      </c>
      <c r="P30" t="s">
        <v>100</v>
      </c>
      <c r="Q30">
        <v>15</v>
      </c>
      <c r="R30">
        <v>73</v>
      </c>
      <c r="S30">
        <v>6</v>
      </c>
      <c r="T30">
        <v>400</v>
      </c>
      <c r="U30" s="2"/>
    </row>
    <row r="31" spans="1:21" ht="12.75">
      <c r="A31" s="3">
        <v>0.4375</v>
      </c>
      <c r="B31" t="s">
        <v>120</v>
      </c>
      <c r="C31">
        <v>26</v>
      </c>
      <c r="D31">
        <v>23</v>
      </c>
      <c r="E31">
        <v>12</v>
      </c>
      <c r="F31">
        <v>298</v>
      </c>
      <c r="G31" s="2"/>
      <c r="H31" s="3">
        <v>0.5208333333333334</v>
      </c>
      <c r="I31" t="s">
        <v>102</v>
      </c>
      <c r="J31">
        <v>29.5</v>
      </c>
      <c r="K31">
        <v>40.5</v>
      </c>
      <c r="L31">
        <v>9</v>
      </c>
      <c r="M31">
        <v>381</v>
      </c>
      <c r="N31" s="2"/>
      <c r="O31" s="3">
        <v>0.5208333333333334</v>
      </c>
      <c r="P31" t="s">
        <v>102</v>
      </c>
      <c r="Q31">
        <v>29.5</v>
      </c>
      <c r="R31">
        <v>40.5</v>
      </c>
      <c r="S31">
        <v>9</v>
      </c>
      <c r="T31">
        <v>381</v>
      </c>
      <c r="U31" s="2"/>
    </row>
    <row r="32" spans="1:21" ht="12.75">
      <c r="A32" s="3">
        <v>0.5208333333333334</v>
      </c>
      <c r="B32" t="s">
        <v>85</v>
      </c>
      <c r="C32">
        <v>34.5</v>
      </c>
      <c r="D32">
        <v>32.5</v>
      </c>
      <c r="E32">
        <v>7</v>
      </c>
      <c r="F32">
        <v>336</v>
      </c>
      <c r="G32" s="2"/>
      <c r="H32" s="3">
        <v>0.5833333333333334</v>
      </c>
      <c r="I32" t="s">
        <v>50</v>
      </c>
      <c r="J32">
        <v>5</v>
      </c>
      <c r="K32">
        <v>19</v>
      </c>
      <c r="L32">
        <v>0</v>
      </c>
      <c r="M32">
        <v>100</v>
      </c>
      <c r="N32" s="2"/>
      <c r="O32" s="3">
        <v>0.5833333333333334</v>
      </c>
      <c r="U32" s="2"/>
    </row>
    <row r="33" spans="1:21" ht="12.75">
      <c r="A33" s="3">
        <v>0.6041666666666667</v>
      </c>
      <c r="B33" t="s">
        <v>18</v>
      </c>
      <c r="C33">
        <v>7</v>
      </c>
      <c r="D33">
        <v>9</v>
      </c>
      <c r="E33">
        <v>16</v>
      </c>
      <c r="F33">
        <v>200</v>
      </c>
      <c r="G33" s="2"/>
      <c r="H33" s="3"/>
      <c r="I33" t="s">
        <v>122</v>
      </c>
      <c r="J33" s="4">
        <v>14</v>
      </c>
      <c r="K33" s="4">
        <v>5</v>
      </c>
      <c r="L33" s="4">
        <v>2.5</v>
      </c>
      <c r="M33" s="4">
        <v>100</v>
      </c>
      <c r="N33" s="2"/>
      <c r="O33" s="3"/>
      <c r="P33" t="s">
        <v>129</v>
      </c>
      <c r="Q33">
        <v>100</v>
      </c>
      <c r="R33">
        <v>600</v>
      </c>
      <c r="S33">
        <v>134</v>
      </c>
      <c r="T33">
        <v>4000</v>
      </c>
      <c r="U33" s="2"/>
    </row>
    <row r="34" spans="1:21" ht="12.75">
      <c r="A34" s="3">
        <v>0.6666666666666666</v>
      </c>
      <c r="B34" t="s">
        <v>130</v>
      </c>
      <c r="C34">
        <v>49</v>
      </c>
      <c r="D34">
        <v>55</v>
      </c>
      <c r="E34">
        <v>14</v>
      </c>
      <c r="F34">
        <v>537</v>
      </c>
      <c r="G34" s="2"/>
      <c r="H34" s="3">
        <v>0.6666666666666666</v>
      </c>
      <c r="I34" t="s">
        <v>131</v>
      </c>
      <c r="J34">
        <v>17</v>
      </c>
      <c r="K34">
        <v>5</v>
      </c>
      <c r="L34">
        <v>5</v>
      </c>
      <c r="M34">
        <v>130</v>
      </c>
      <c r="N34" s="2"/>
      <c r="U34" s="2"/>
    </row>
    <row r="35" spans="1:21" ht="12.75">
      <c r="A35" s="3">
        <v>0.8125</v>
      </c>
      <c r="B35" t="s">
        <v>102</v>
      </c>
      <c r="C35">
        <v>29.5</v>
      </c>
      <c r="D35">
        <v>40.5</v>
      </c>
      <c r="E35">
        <v>9</v>
      </c>
      <c r="F35">
        <v>381</v>
      </c>
      <c r="G35" s="2"/>
      <c r="I35" t="s">
        <v>132</v>
      </c>
      <c r="J35">
        <v>2.1</v>
      </c>
      <c r="K35">
        <v>7</v>
      </c>
      <c r="L35">
        <v>0.5</v>
      </c>
      <c r="M35">
        <v>38</v>
      </c>
      <c r="N35" s="2"/>
      <c r="O35" s="3">
        <v>0.6666666666666666</v>
      </c>
      <c r="P35" t="s">
        <v>122</v>
      </c>
      <c r="Q35" s="4">
        <v>14</v>
      </c>
      <c r="R35" s="4">
        <v>5</v>
      </c>
      <c r="S35" s="4">
        <v>2.5</v>
      </c>
      <c r="T35" s="4">
        <v>100</v>
      </c>
      <c r="U35" s="2"/>
    </row>
    <row r="36" spans="1:21" ht="12.75">
      <c r="A36" s="3">
        <v>0.875</v>
      </c>
      <c r="B36" t="s">
        <v>122</v>
      </c>
      <c r="C36" s="4">
        <v>14</v>
      </c>
      <c r="D36" s="4">
        <v>5</v>
      </c>
      <c r="E36" s="4">
        <v>2.5</v>
      </c>
      <c r="F36" s="4">
        <v>100</v>
      </c>
      <c r="G36" s="2"/>
      <c r="H36" s="3">
        <v>0.7083333333333334</v>
      </c>
      <c r="I36" t="s">
        <v>106</v>
      </c>
      <c r="J36" s="4">
        <v>37</v>
      </c>
      <c r="K36" s="4">
        <v>54</v>
      </c>
      <c r="L36" s="4">
        <v>13.5</v>
      </c>
      <c r="M36" s="4">
        <v>488</v>
      </c>
      <c r="N36" s="2"/>
      <c r="U36" s="2"/>
    </row>
    <row r="37" spans="7:21" ht="12.75">
      <c r="G37" s="2"/>
      <c r="H37" s="3">
        <v>0.7916666666666666</v>
      </c>
      <c r="I37" t="s">
        <v>123</v>
      </c>
      <c r="J37">
        <v>39</v>
      </c>
      <c r="K37">
        <v>67</v>
      </c>
      <c r="L37">
        <v>9.5</v>
      </c>
      <c r="M37">
        <v>490</v>
      </c>
      <c r="N37" s="2"/>
      <c r="O37" s="3">
        <v>0.7083333333333334</v>
      </c>
      <c r="U37" s="2"/>
    </row>
    <row r="38" spans="7:21" ht="12.75">
      <c r="G38" s="2"/>
      <c r="H38" s="3"/>
      <c r="N38" s="2"/>
      <c r="O38" s="3">
        <v>0.7916666666666666</v>
      </c>
      <c r="U38" s="2"/>
    </row>
    <row r="39" spans="1:21" ht="12.75">
      <c r="A39" s="3"/>
      <c r="G39" s="2"/>
      <c r="H39" s="3"/>
      <c r="N39" s="2"/>
      <c r="O39" s="3"/>
      <c r="U39" s="2"/>
    </row>
    <row r="40" spans="2:21" ht="12.75">
      <c r="B40" s="6"/>
      <c r="C40" s="6"/>
      <c r="D40" s="6"/>
      <c r="E40" s="6"/>
      <c r="F40" s="6"/>
      <c r="G40" s="2"/>
      <c r="I40" s="6"/>
      <c r="J40" s="6"/>
      <c r="K40" s="6"/>
      <c r="L40" s="6"/>
      <c r="M40" s="6"/>
      <c r="N40" s="2"/>
      <c r="P40" s="6"/>
      <c r="Q40" s="6"/>
      <c r="R40" s="6"/>
      <c r="S40" s="6"/>
      <c r="T40" s="6"/>
      <c r="U40" s="2"/>
    </row>
    <row r="41" spans="2:32" ht="12.75">
      <c r="B41" t="s">
        <v>37</v>
      </c>
      <c r="C41" s="5">
        <f>SUM(C29:C39)</f>
        <v>215.5</v>
      </c>
      <c r="D41" s="5">
        <f>SUM(D29:D39)</f>
        <v>254.5</v>
      </c>
      <c r="E41" s="5">
        <f>SUM(E29:E39)</f>
        <v>67.95</v>
      </c>
      <c r="G41" s="2"/>
      <c r="I41" t="s">
        <v>37</v>
      </c>
      <c r="J41" s="5">
        <f>SUM(J29:J39)</f>
        <v>159.6</v>
      </c>
      <c r="K41" s="5">
        <f>SUM(K29:K39)</f>
        <v>297.5</v>
      </c>
      <c r="L41" s="5">
        <f>SUM(L29:L39)</f>
        <v>46</v>
      </c>
      <c r="N41" s="2"/>
      <c r="P41" t="s">
        <v>37</v>
      </c>
      <c r="Q41" s="5">
        <f>SUM(Q29:Q39)</f>
        <v>159.5</v>
      </c>
      <c r="R41" s="5">
        <f>SUM(R29:R39)</f>
        <v>745.5</v>
      </c>
      <c r="S41" s="5">
        <f>SUM(S29:S39)</f>
        <v>151.5</v>
      </c>
      <c r="U41" s="2"/>
      <c r="AB41" s="4"/>
      <c r="AC41" s="4"/>
      <c r="AD41" s="4"/>
      <c r="AE41" s="4"/>
      <c r="AF41" s="4"/>
    </row>
    <row r="42" spans="3:21" ht="12.75">
      <c r="C42" s="5">
        <f>C41*4</f>
        <v>862</v>
      </c>
      <c r="D42" s="5">
        <f>D41*4</f>
        <v>1018</v>
      </c>
      <c r="E42" s="5">
        <f>E41*9</f>
        <v>611.5500000000001</v>
      </c>
      <c r="F42" s="5">
        <f>SUM(F29:F39)</f>
        <v>2482</v>
      </c>
      <c r="G42" s="2"/>
      <c r="J42" s="5">
        <f>J41*4</f>
        <v>638.4</v>
      </c>
      <c r="K42" s="5">
        <f>K41*4</f>
        <v>1190</v>
      </c>
      <c r="L42" s="5">
        <f>L41*9</f>
        <v>414</v>
      </c>
      <c r="M42" s="5">
        <f>SUM(M29:M39)</f>
        <v>2232</v>
      </c>
      <c r="N42" s="2"/>
      <c r="Q42" s="5">
        <f>Q41*4</f>
        <v>638</v>
      </c>
      <c r="R42" s="5">
        <f>R41*4</f>
        <v>2982</v>
      </c>
      <c r="S42" s="5">
        <f>S41*9</f>
        <v>1363.5</v>
      </c>
      <c r="T42" s="5">
        <f>SUM(T29:T39)</f>
        <v>4986</v>
      </c>
      <c r="U42" s="2"/>
    </row>
    <row r="43" spans="2:27" ht="12.75">
      <c r="B43" t="s">
        <v>98</v>
      </c>
      <c r="F43" s="5">
        <f>SUM(C42:E42)</f>
        <v>2491.55</v>
      </c>
      <c r="G43" s="2"/>
      <c r="H43" s="7"/>
      <c r="I43" t="s">
        <v>98</v>
      </c>
      <c r="J43" s="7"/>
      <c r="K43" s="7"/>
      <c r="L43" s="7"/>
      <c r="M43" s="7">
        <f>SUM(J42:L42)</f>
        <v>2242.4</v>
      </c>
      <c r="N43" s="2"/>
      <c r="O43" s="7"/>
      <c r="P43" t="s">
        <v>98</v>
      </c>
      <c r="Q43" s="7"/>
      <c r="R43" s="7"/>
      <c r="S43" s="7"/>
      <c r="T43" s="7">
        <f>SUM(Q42:S42)</f>
        <v>4983.5</v>
      </c>
      <c r="U43" s="2"/>
      <c r="V43" s="7"/>
      <c r="W43" s="7"/>
      <c r="X43" s="7"/>
      <c r="Y43" s="7"/>
      <c r="Z43" s="7"/>
      <c r="AA43" s="7"/>
    </row>
    <row r="44" spans="1:21" ht="12.75">
      <c r="A44" s="6"/>
      <c r="B44" s="6"/>
      <c r="C44" s="6"/>
      <c r="D44" s="6"/>
      <c r="E44" s="6"/>
      <c r="F44" s="6"/>
      <c r="G44" s="8"/>
      <c r="I44" s="9"/>
      <c r="N44" s="9"/>
      <c r="P44" s="9"/>
      <c r="Q44" t="s">
        <v>62</v>
      </c>
      <c r="U44" s="9"/>
    </row>
    <row r="45" spans="3:23" ht="12.75">
      <c r="C45" t="s">
        <v>8</v>
      </c>
      <c r="D45" t="s">
        <v>9</v>
      </c>
      <c r="E45" t="s">
        <v>10</v>
      </c>
      <c r="F45" t="s">
        <v>11</v>
      </c>
      <c r="I45" s="17" t="s">
        <v>114</v>
      </c>
      <c r="J45" s="17"/>
      <c r="K45" s="17"/>
      <c r="L45" s="17"/>
      <c r="M45" s="17"/>
      <c r="N45">
        <v>3000</v>
      </c>
      <c r="P45" t="s">
        <v>0</v>
      </c>
      <c r="Q45">
        <v>100</v>
      </c>
      <c r="T45" s="11" t="s">
        <v>64</v>
      </c>
      <c r="U45" s="11"/>
      <c r="V45" s="11"/>
      <c r="W45" s="11"/>
    </row>
    <row r="46" spans="2:20" ht="12.75">
      <c r="B46" t="s">
        <v>65</v>
      </c>
      <c r="C46" s="5">
        <f>SUM(C18,J18,Q18,X18,Q41,J41,C41)</f>
        <v>1460.6</v>
      </c>
      <c r="D46" s="5">
        <f>SUM(D18,K18,R18,D41,K41,R41,Y18)</f>
        <v>2542.5</v>
      </c>
      <c r="E46" s="5">
        <f>SUM(E18,L18,S18,E41,L41,S41,Z18)</f>
        <v>502.9</v>
      </c>
      <c r="I46" s="17" t="s">
        <v>115</v>
      </c>
      <c r="J46" s="17"/>
      <c r="K46" s="17"/>
      <c r="L46" s="17"/>
      <c r="M46" s="17"/>
      <c r="N46">
        <v>2500</v>
      </c>
      <c r="P46" t="s">
        <v>2</v>
      </c>
      <c r="Q46">
        <v>200</v>
      </c>
      <c r="T46" t="s">
        <v>133</v>
      </c>
    </row>
    <row r="47" spans="2:16" ht="12.75">
      <c r="B47" t="s">
        <v>67</v>
      </c>
      <c r="F47" s="12">
        <f>SUM(F19,M19,T19,F42,M42,T42,AA19)</f>
        <v>20331</v>
      </c>
      <c r="I47" s="17" t="s">
        <v>117</v>
      </c>
      <c r="J47" s="17"/>
      <c r="K47" s="17"/>
      <c r="L47" s="17"/>
      <c r="M47" s="17"/>
      <c r="N47">
        <v>2000</v>
      </c>
      <c r="P47" t="s">
        <v>3</v>
      </c>
    </row>
    <row r="48" spans="2:17" ht="12.75">
      <c r="B48" t="s">
        <v>69</v>
      </c>
      <c r="C48" s="5">
        <f>C46*4</f>
        <v>5842.4</v>
      </c>
      <c r="D48" s="5">
        <f>D46*4</f>
        <v>10170</v>
      </c>
      <c r="E48" s="5">
        <f>E46*9</f>
        <v>4526.099999999999</v>
      </c>
      <c r="P48" t="s">
        <v>5</v>
      </c>
      <c r="Q48">
        <v>150</v>
      </c>
    </row>
    <row r="49" spans="2:16" ht="12.75">
      <c r="B49" t="s">
        <v>38</v>
      </c>
      <c r="F49" s="5">
        <f>SUM(C48:E48)</f>
        <v>20538.5</v>
      </c>
      <c r="I49" s="17" t="s">
        <v>67</v>
      </c>
      <c r="J49" s="17"/>
      <c r="K49" s="17"/>
      <c r="L49" s="17"/>
      <c r="M49" s="17"/>
      <c r="N49" s="12">
        <f>F47</f>
        <v>20331</v>
      </c>
      <c r="P49" t="s">
        <v>40</v>
      </c>
    </row>
    <row r="50" spans="2:17" ht="12.75">
      <c r="B50" t="s">
        <v>70</v>
      </c>
      <c r="C50" s="14">
        <f>C48/F49</f>
        <v>0.2844608905226769</v>
      </c>
      <c r="D50" s="14">
        <f>D48/F49</f>
        <v>0.49516761204567034</v>
      </c>
      <c r="E50" s="14">
        <f>E48/F49</f>
        <v>0.2203714974316527</v>
      </c>
      <c r="I50" s="17" t="s">
        <v>71</v>
      </c>
      <c r="J50" s="17"/>
      <c r="K50" s="17"/>
      <c r="L50" s="17"/>
      <c r="M50" s="17"/>
      <c r="N50" s="5">
        <f>-Q53</f>
        <v>-900</v>
      </c>
      <c r="P50" t="s">
        <v>41</v>
      </c>
      <c r="Q50">
        <v>450</v>
      </c>
    </row>
    <row r="51" spans="14:17" ht="12.75">
      <c r="N51" s="9"/>
      <c r="P51" t="s">
        <v>43</v>
      </c>
      <c r="Q51">
        <v>0</v>
      </c>
    </row>
    <row r="52" spans="2:14" ht="12.75">
      <c r="B52" t="s">
        <v>72</v>
      </c>
      <c r="D52" s="5">
        <f>F47/7</f>
        <v>2904.4285714285716</v>
      </c>
      <c r="I52" s="17" t="s">
        <v>73</v>
      </c>
      <c r="J52" s="17"/>
      <c r="K52" s="17"/>
      <c r="L52" s="17"/>
      <c r="M52" s="17"/>
      <c r="N52" s="5">
        <f>SUM(N49:N50)</f>
        <v>19431</v>
      </c>
    </row>
    <row r="53" spans="9:17" ht="12.75">
      <c r="I53" s="17" t="s">
        <v>74</v>
      </c>
      <c r="J53" s="17"/>
      <c r="K53" s="17"/>
      <c r="L53" s="17"/>
      <c r="M53" s="17"/>
      <c r="N53" s="5">
        <f>N52/7</f>
        <v>2775.8571428571427</v>
      </c>
      <c r="Q53" s="5">
        <f>SUM(Q45:Q51)</f>
        <v>900</v>
      </c>
    </row>
    <row r="55" spans="9:14" ht="12.75">
      <c r="I55" s="17" t="s">
        <v>118</v>
      </c>
      <c r="J55" s="17"/>
      <c r="K55" s="17"/>
      <c r="L55" s="17"/>
      <c r="M55" s="17"/>
      <c r="N55" s="5">
        <f>N46*7</f>
        <v>17500</v>
      </c>
    </row>
    <row r="56" spans="9:14" ht="12.75">
      <c r="I56" s="17" t="s">
        <v>119</v>
      </c>
      <c r="J56" s="17"/>
      <c r="K56" s="17"/>
      <c r="L56" s="17"/>
      <c r="M56" s="17"/>
      <c r="N56" s="5">
        <f>N47*7</f>
        <v>14000</v>
      </c>
    </row>
  </sheetData>
  <sheetProtection selectLockedCells="1" selectUnlockedCells="1"/>
  <mergeCells count="19">
    <mergeCell ref="I45:M45"/>
    <mergeCell ref="T45:W45"/>
    <mergeCell ref="I46:M46"/>
    <mergeCell ref="T46:W46"/>
    <mergeCell ref="I47:M47"/>
    <mergeCell ref="T47:W47"/>
    <mergeCell ref="T48:W48"/>
    <mergeCell ref="I49:M49"/>
    <mergeCell ref="T49:W49"/>
    <mergeCell ref="I50:M50"/>
    <mergeCell ref="T50:W50"/>
    <mergeCell ref="T51:W51"/>
    <mergeCell ref="I52:M52"/>
    <mergeCell ref="T52:W52"/>
    <mergeCell ref="I53:M53"/>
    <mergeCell ref="T53:W53"/>
    <mergeCell ref="T54:W54"/>
    <mergeCell ref="I55:M55"/>
    <mergeCell ref="I56:M56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7"/>
  <sheetViews>
    <sheetView zoomScale="70" zoomScaleNormal="70" workbookViewId="0" topLeftCell="A1">
      <selection activeCell="D53" sqref="D53"/>
    </sheetView>
  </sheetViews>
  <sheetFormatPr defaultColWidth="12.57421875" defaultRowHeight="12.75"/>
  <cols>
    <col min="1" max="1" width="9.421875" style="0" customWidth="1"/>
    <col min="2" max="2" width="24.140625" style="0" customWidth="1"/>
    <col min="3" max="3" width="9.00390625" style="0" customWidth="1"/>
    <col min="4" max="5" width="7.57421875" style="0" customWidth="1"/>
    <col min="6" max="6" width="8.28125" style="0" customWidth="1"/>
    <col min="7" max="7" width="7.140625" style="0" customWidth="1"/>
    <col min="8" max="8" width="9.421875" style="0" customWidth="1"/>
    <col min="9" max="9" width="27.28125" style="0" customWidth="1"/>
    <col min="10" max="10" width="9.00390625" style="0" customWidth="1"/>
    <col min="11" max="11" width="6.421875" style="0" customWidth="1"/>
    <col min="12" max="12" width="4.28125" style="0" customWidth="1"/>
    <col min="13" max="13" width="8.28125" style="0" customWidth="1"/>
    <col min="14" max="14" width="9.28125" style="0" customWidth="1"/>
    <col min="15" max="15" width="9.421875" style="0" customWidth="1"/>
    <col min="16" max="16" width="27.28125" style="0" customWidth="1"/>
    <col min="17" max="17" width="11.421875" style="0" customWidth="1"/>
    <col min="18" max="18" width="6.421875" style="0" customWidth="1"/>
    <col min="19" max="19" width="4.28125" style="0" customWidth="1"/>
    <col min="20" max="20" width="8.28125" style="0" customWidth="1"/>
    <col min="21" max="21" width="6.8515625" style="0" customWidth="1"/>
    <col min="22" max="22" width="9.421875" style="0" customWidth="1"/>
    <col min="23" max="23" width="19.28125" style="0" customWidth="1"/>
    <col min="24" max="24" width="9.140625" style="0" customWidth="1"/>
    <col min="25" max="25" width="6.421875" style="0" customWidth="1"/>
    <col min="26" max="26" width="4.28125" style="0" customWidth="1"/>
    <col min="27" max="27" width="8.28125" style="0" customWidth="1"/>
    <col min="28" max="16384" width="11.57421875" style="0" customWidth="1"/>
  </cols>
  <sheetData>
    <row r="1" spans="3:24" ht="12.75">
      <c r="C1" t="s">
        <v>0</v>
      </c>
      <c r="G1" s="1"/>
      <c r="J1" t="s">
        <v>2</v>
      </c>
      <c r="N1" s="2"/>
      <c r="Q1" t="s">
        <v>3</v>
      </c>
      <c r="U1" s="2"/>
      <c r="X1" t="s">
        <v>5</v>
      </c>
    </row>
    <row r="2" spans="1:24" ht="12.75">
      <c r="A2" t="s">
        <v>6</v>
      </c>
      <c r="C2" t="s">
        <v>7</v>
      </c>
      <c r="G2" s="2"/>
      <c r="H2" t="s">
        <v>6</v>
      </c>
      <c r="J2" t="s">
        <v>7</v>
      </c>
      <c r="N2" s="2"/>
      <c r="O2" t="s">
        <v>6</v>
      </c>
      <c r="Q2" t="s">
        <v>7</v>
      </c>
      <c r="U2" s="2"/>
      <c r="V2" t="s">
        <v>6</v>
      </c>
      <c r="X2" t="s">
        <v>7</v>
      </c>
    </row>
    <row r="3" spans="1:27" ht="12.75">
      <c r="A3" s="3"/>
      <c r="C3" t="s">
        <v>8</v>
      </c>
      <c r="D3" t="s">
        <v>9</v>
      </c>
      <c r="E3" t="s">
        <v>10</v>
      </c>
      <c r="F3" t="s">
        <v>11</v>
      </c>
      <c r="G3" s="2"/>
      <c r="H3" s="3"/>
      <c r="J3" t="s">
        <v>8</v>
      </c>
      <c r="K3" t="s">
        <v>9</v>
      </c>
      <c r="L3" t="s">
        <v>10</v>
      </c>
      <c r="M3" t="s">
        <v>11</v>
      </c>
      <c r="N3" s="2"/>
      <c r="O3" s="3"/>
      <c r="Q3" t="s">
        <v>8</v>
      </c>
      <c r="R3" t="s">
        <v>9</v>
      </c>
      <c r="S3" t="s">
        <v>10</v>
      </c>
      <c r="T3" t="s">
        <v>11</v>
      </c>
      <c r="U3" s="2"/>
      <c r="V3" s="3"/>
      <c r="X3" t="s">
        <v>8</v>
      </c>
      <c r="Y3" t="s">
        <v>9</v>
      </c>
      <c r="Z3" t="s">
        <v>10</v>
      </c>
      <c r="AA3" t="s">
        <v>11</v>
      </c>
    </row>
    <row r="4" spans="1:27" ht="12.75">
      <c r="A4" s="3">
        <v>0.28125</v>
      </c>
      <c r="B4" t="s">
        <v>134</v>
      </c>
      <c r="C4" s="18">
        <v>24</v>
      </c>
      <c r="D4" s="18">
        <v>85</v>
      </c>
      <c r="E4" s="18">
        <v>15</v>
      </c>
      <c r="F4" s="18">
        <v>700</v>
      </c>
      <c r="G4" s="2"/>
      <c r="H4" s="3">
        <v>0.28125</v>
      </c>
      <c r="I4" t="s">
        <v>15</v>
      </c>
      <c r="J4" s="18">
        <v>1</v>
      </c>
      <c r="K4" s="18">
        <v>27</v>
      </c>
      <c r="L4" s="18">
        <v>0</v>
      </c>
      <c r="M4" s="18">
        <v>105</v>
      </c>
      <c r="N4" s="2"/>
      <c r="O4" s="3">
        <v>0.28125</v>
      </c>
      <c r="P4" t="s">
        <v>14</v>
      </c>
      <c r="Q4" s="18">
        <v>17.5</v>
      </c>
      <c r="R4" s="18">
        <v>30</v>
      </c>
      <c r="S4" s="18">
        <v>2.7</v>
      </c>
      <c r="T4" s="18">
        <v>209</v>
      </c>
      <c r="U4" s="2"/>
      <c r="V4" s="3">
        <v>0.28125</v>
      </c>
      <c r="W4" t="s">
        <v>14</v>
      </c>
      <c r="X4">
        <v>17.5</v>
      </c>
      <c r="Y4">
        <v>30</v>
      </c>
      <c r="Z4">
        <v>2.7</v>
      </c>
      <c r="AA4">
        <v>209</v>
      </c>
    </row>
    <row r="5" spans="1:27" ht="12.75">
      <c r="A5" s="3">
        <v>0.35416666666666663</v>
      </c>
      <c r="B5" t="s">
        <v>15</v>
      </c>
      <c r="C5" s="18">
        <v>1</v>
      </c>
      <c r="D5" s="18">
        <v>27</v>
      </c>
      <c r="E5" s="18">
        <v>0</v>
      </c>
      <c r="F5" s="18">
        <v>105</v>
      </c>
      <c r="G5" s="2"/>
      <c r="H5" s="3">
        <v>0.35416666666666663</v>
      </c>
      <c r="I5" t="s">
        <v>80</v>
      </c>
      <c r="J5" s="18">
        <v>36</v>
      </c>
      <c r="K5" s="18">
        <v>51</v>
      </c>
      <c r="L5" s="18">
        <v>10</v>
      </c>
      <c r="M5" s="18">
        <v>380</v>
      </c>
      <c r="N5" s="2"/>
      <c r="O5" s="3">
        <v>0.35416666666666663</v>
      </c>
      <c r="P5" t="s">
        <v>19</v>
      </c>
      <c r="Q5" s="18">
        <v>41.5</v>
      </c>
      <c r="R5" s="18">
        <v>73</v>
      </c>
      <c r="S5" s="18">
        <v>5.25</v>
      </c>
      <c r="T5" s="18">
        <v>500</v>
      </c>
      <c r="U5" s="2"/>
      <c r="V5" s="3">
        <v>0.35416666666666663</v>
      </c>
      <c r="W5" t="s">
        <v>19</v>
      </c>
      <c r="X5" s="18">
        <v>41.5</v>
      </c>
      <c r="Y5" s="18">
        <v>73</v>
      </c>
      <c r="Z5" s="18">
        <v>5.25</v>
      </c>
      <c r="AA5" s="18">
        <v>500</v>
      </c>
    </row>
    <row r="6" spans="1:27" ht="12.75">
      <c r="A6" s="3">
        <v>0.4375</v>
      </c>
      <c r="B6" t="s">
        <v>122</v>
      </c>
      <c r="C6" s="19">
        <v>14</v>
      </c>
      <c r="D6" s="19">
        <v>5</v>
      </c>
      <c r="E6" s="19">
        <v>2.5</v>
      </c>
      <c r="F6" s="19">
        <v>100</v>
      </c>
      <c r="G6" s="2"/>
      <c r="H6" s="3">
        <v>0.4583333333333333</v>
      </c>
      <c r="I6" t="s">
        <v>102</v>
      </c>
      <c r="J6" s="18">
        <v>31.3125</v>
      </c>
      <c r="K6" s="18">
        <v>49</v>
      </c>
      <c r="L6" s="18">
        <v>9.09375</v>
      </c>
      <c r="M6" s="18">
        <v>420.25</v>
      </c>
      <c r="N6" s="2"/>
      <c r="O6" s="3">
        <v>0.4375</v>
      </c>
      <c r="P6" t="s">
        <v>80</v>
      </c>
      <c r="Q6" s="18">
        <v>36</v>
      </c>
      <c r="R6" s="18">
        <v>51</v>
      </c>
      <c r="S6" s="18">
        <v>10</v>
      </c>
      <c r="T6" s="18">
        <v>380</v>
      </c>
      <c r="U6" s="2"/>
      <c r="V6" s="3">
        <v>0.4375</v>
      </c>
      <c r="W6" t="s">
        <v>80</v>
      </c>
      <c r="X6">
        <v>36</v>
      </c>
      <c r="Y6">
        <v>51</v>
      </c>
      <c r="Z6">
        <v>10</v>
      </c>
      <c r="AA6">
        <v>380</v>
      </c>
    </row>
    <row r="7" spans="1:27" ht="12.75">
      <c r="A7" s="3">
        <v>0.5208333333333334</v>
      </c>
      <c r="B7" t="s">
        <v>122</v>
      </c>
      <c r="C7" s="19">
        <v>14</v>
      </c>
      <c r="D7" s="19">
        <v>5</v>
      </c>
      <c r="E7" s="19">
        <v>2.5</v>
      </c>
      <c r="F7" s="19">
        <v>100</v>
      </c>
      <c r="G7" s="2"/>
      <c r="I7" t="s">
        <v>135</v>
      </c>
      <c r="J7">
        <v>-3</v>
      </c>
      <c r="K7">
        <v>-4</v>
      </c>
      <c r="L7">
        <v>-2.25</v>
      </c>
      <c r="M7">
        <v>-45</v>
      </c>
      <c r="N7" s="2"/>
      <c r="O7" s="3">
        <v>0.5208333333333334</v>
      </c>
      <c r="P7" t="s">
        <v>85</v>
      </c>
      <c r="Q7" s="18">
        <v>36.3125</v>
      </c>
      <c r="R7" s="18">
        <v>41</v>
      </c>
      <c r="S7" s="18">
        <v>7.09375</v>
      </c>
      <c r="T7" s="18">
        <v>375.25</v>
      </c>
      <c r="U7" s="2"/>
      <c r="V7" s="3">
        <v>0.5208333333333334</v>
      </c>
      <c r="W7" t="s">
        <v>85</v>
      </c>
      <c r="X7" s="18">
        <v>36.3125</v>
      </c>
      <c r="Y7" s="18">
        <v>41</v>
      </c>
      <c r="Z7" s="18">
        <v>7.09375</v>
      </c>
      <c r="AA7" s="18">
        <v>375.25</v>
      </c>
    </row>
    <row r="8" spans="1:27" ht="12.75">
      <c r="A8" s="3">
        <v>0.6041666666666667</v>
      </c>
      <c r="B8" t="s">
        <v>136</v>
      </c>
      <c r="C8" s="18">
        <v>34.5</v>
      </c>
      <c r="D8" s="18">
        <v>32.5</v>
      </c>
      <c r="E8" s="18">
        <v>7</v>
      </c>
      <c r="F8" s="18">
        <v>336</v>
      </c>
      <c r="G8" s="2"/>
      <c r="H8" s="3">
        <v>0.5625</v>
      </c>
      <c r="I8" t="s">
        <v>50</v>
      </c>
      <c r="J8" s="18">
        <v>5</v>
      </c>
      <c r="K8" s="18">
        <v>19</v>
      </c>
      <c r="L8" s="18">
        <v>0</v>
      </c>
      <c r="M8" s="18">
        <v>100</v>
      </c>
      <c r="N8" s="2"/>
      <c r="O8" s="3">
        <v>0.6041666666666667</v>
      </c>
      <c r="P8" t="s">
        <v>18</v>
      </c>
      <c r="Q8" s="18">
        <v>7</v>
      </c>
      <c r="R8" s="18">
        <v>9</v>
      </c>
      <c r="S8" s="18">
        <v>16</v>
      </c>
      <c r="T8" s="18">
        <v>200</v>
      </c>
      <c r="U8" s="2"/>
      <c r="V8" s="3">
        <v>0.6041666666666667</v>
      </c>
      <c r="W8" t="s">
        <v>18</v>
      </c>
      <c r="X8">
        <v>7</v>
      </c>
      <c r="Y8">
        <v>9</v>
      </c>
      <c r="Z8">
        <v>16</v>
      </c>
      <c r="AA8">
        <v>200</v>
      </c>
    </row>
    <row r="9" spans="1:27" ht="12.75">
      <c r="A9" s="3">
        <v>0.6666666666666666</v>
      </c>
      <c r="B9" t="s">
        <v>18</v>
      </c>
      <c r="C9" s="18">
        <v>7</v>
      </c>
      <c r="D9" s="18">
        <v>9</v>
      </c>
      <c r="E9" s="18">
        <v>16</v>
      </c>
      <c r="F9" s="18">
        <v>200</v>
      </c>
      <c r="G9" s="2"/>
      <c r="H9" s="3">
        <v>0.6041666666666667</v>
      </c>
      <c r="I9" t="s">
        <v>102</v>
      </c>
      <c r="J9" s="18">
        <v>31.3125</v>
      </c>
      <c r="K9" s="18">
        <v>49</v>
      </c>
      <c r="L9" s="18">
        <v>9.09375</v>
      </c>
      <c r="M9" s="18">
        <v>420.25</v>
      </c>
      <c r="N9" s="2"/>
      <c r="O9" s="3">
        <v>0.6666666666666666</v>
      </c>
      <c r="P9" t="s">
        <v>102</v>
      </c>
      <c r="Q9" s="18">
        <v>31.3125</v>
      </c>
      <c r="R9" s="18">
        <v>49</v>
      </c>
      <c r="S9" s="18">
        <v>9.09375</v>
      </c>
      <c r="T9" s="18">
        <v>420.25</v>
      </c>
      <c r="U9" s="2"/>
      <c r="V9" s="3">
        <v>0.6666666666666666</v>
      </c>
      <c r="W9" t="s">
        <v>102</v>
      </c>
      <c r="X9" s="18">
        <v>31.3125</v>
      </c>
      <c r="Y9" s="18">
        <v>49</v>
      </c>
      <c r="Z9" s="18">
        <v>9.09375</v>
      </c>
      <c r="AA9" s="18">
        <v>420.25</v>
      </c>
    </row>
    <row r="10" spans="1:27" ht="12.75">
      <c r="A10" s="3">
        <v>0.7083333333333334</v>
      </c>
      <c r="B10" t="s">
        <v>137</v>
      </c>
      <c r="C10" s="18">
        <v>14</v>
      </c>
      <c r="D10" s="18">
        <v>22</v>
      </c>
      <c r="E10" s="18">
        <v>0</v>
      </c>
      <c r="F10" s="18">
        <v>160</v>
      </c>
      <c r="G10" s="2"/>
      <c r="I10" t="s">
        <v>135</v>
      </c>
      <c r="J10">
        <v>-3</v>
      </c>
      <c r="K10">
        <v>-4</v>
      </c>
      <c r="L10">
        <v>-2.25</v>
      </c>
      <c r="M10">
        <v>-45</v>
      </c>
      <c r="N10" s="2"/>
      <c r="P10" t="s">
        <v>135</v>
      </c>
      <c r="Q10">
        <v>-3</v>
      </c>
      <c r="R10">
        <v>-4</v>
      </c>
      <c r="S10">
        <v>-2.25</v>
      </c>
      <c r="T10">
        <v>-45</v>
      </c>
      <c r="U10" s="2"/>
      <c r="W10" t="s">
        <v>135</v>
      </c>
      <c r="X10">
        <v>-3</v>
      </c>
      <c r="Y10">
        <v>-4</v>
      </c>
      <c r="Z10">
        <v>-2.25</v>
      </c>
      <c r="AA10">
        <v>-45</v>
      </c>
    </row>
    <row r="11" spans="1:27" ht="12.75">
      <c r="A11" s="3">
        <v>0.7708333333333334</v>
      </c>
      <c r="B11" t="s">
        <v>138</v>
      </c>
      <c r="C11" s="18">
        <v>24.4</v>
      </c>
      <c r="D11" s="18">
        <v>61.5</v>
      </c>
      <c r="E11" s="18">
        <v>12</v>
      </c>
      <c r="F11" s="18">
        <v>442</v>
      </c>
      <c r="G11" s="2"/>
      <c r="H11" s="3">
        <v>0.7083333333333334</v>
      </c>
      <c r="I11" t="s">
        <v>108</v>
      </c>
      <c r="J11" s="19">
        <v>22</v>
      </c>
      <c r="K11" s="19">
        <v>26.5</v>
      </c>
      <c r="L11" s="19">
        <v>6</v>
      </c>
      <c r="M11" s="19">
        <v>240</v>
      </c>
      <c r="N11" s="2"/>
      <c r="O11" s="3">
        <v>0.7291666666666667</v>
      </c>
      <c r="P11" t="s">
        <v>139</v>
      </c>
      <c r="Q11">
        <v>13.5</v>
      </c>
      <c r="R11">
        <v>9</v>
      </c>
      <c r="S11">
        <v>2</v>
      </c>
      <c r="T11">
        <v>107</v>
      </c>
      <c r="U11" s="2"/>
      <c r="V11" s="3">
        <v>0.7291666666666667</v>
      </c>
      <c r="W11" t="s">
        <v>139</v>
      </c>
      <c r="X11">
        <v>13.5</v>
      </c>
      <c r="Y11">
        <v>9</v>
      </c>
      <c r="Z11">
        <v>2</v>
      </c>
      <c r="AA11">
        <v>107</v>
      </c>
    </row>
    <row r="12" spans="1:27" ht="12.75">
      <c r="A12" s="3">
        <v>0.875</v>
      </c>
      <c r="B12" t="s">
        <v>140</v>
      </c>
      <c r="C12" s="19">
        <v>15</v>
      </c>
      <c r="D12" s="19">
        <v>6</v>
      </c>
      <c r="E12" s="19">
        <v>0</v>
      </c>
      <c r="F12" s="19">
        <v>90</v>
      </c>
      <c r="G12" s="2"/>
      <c r="H12" s="3">
        <v>0.7916666666666666</v>
      </c>
      <c r="I12" t="s">
        <v>108</v>
      </c>
      <c r="J12" s="19">
        <v>22</v>
      </c>
      <c r="K12" s="19">
        <v>26.5</v>
      </c>
      <c r="L12" s="19">
        <v>6</v>
      </c>
      <c r="M12" s="19">
        <v>240</v>
      </c>
      <c r="N12" s="2"/>
      <c r="O12" s="3">
        <v>0.7916666666666666</v>
      </c>
      <c r="P12" t="s">
        <v>141</v>
      </c>
      <c r="Q12" s="19">
        <v>45.5</v>
      </c>
      <c r="R12" s="19">
        <v>58</v>
      </c>
      <c r="S12" s="19">
        <v>11</v>
      </c>
      <c r="T12" s="19">
        <v>520</v>
      </c>
      <c r="U12" s="2"/>
      <c r="V12" s="3">
        <v>0.7916666666666666</v>
      </c>
      <c r="W12" t="s">
        <v>130</v>
      </c>
      <c r="X12">
        <v>49</v>
      </c>
      <c r="Y12">
        <v>55</v>
      </c>
      <c r="Z12">
        <v>14</v>
      </c>
      <c r="AA12">
        <v>537</v>
      </c>
    </row>
    <row r="13" spans="3:27" ht="12.75">
      <c r="C13" s="18"/>
      <c r="D13" s="18"/>
      <c r="E13" s="18"/>
      <c r="F13" s="18"/>
      <c r="G13" s="2"/>
      <c r="H13" s="3">
        <v>0.8333333333333334</v>
      </c>
      <c r="I13" t="s">
        <v>142</v>
      </c>
      <c r="J13" s="18">
        <v>0</v>
      </c>
      <c r="K13" s="18">
        <v>33</v>
      </c>
      <c r="L13" s="18">
        <v>0</v>
      </c>
      <c r="M13" s="18">
        <v>140</v>
      </c>
      <c r="N13" s="2"/>
      <c r="O13" s="3">
        <v>0.875</v>
      </c>
      <c r="P13" t="s">
        <v>122</v>
      </c>
      <c r="Q13" s="19">
        <v>14</v>
      </c>
      <c r="R13" s="19">
        <v>5</v>
      </c>
      <c r="S13" s="19">
        <v>2.5</v>
      </c>
      <c r="T13" s="19">
        <v>100</v>
      </c>
      <c r="U13" s="2"/>
      <c r="V13" s="3">
        <v>0.8333333333333334</v>
      </c>
      <c r="W13" t="s">
        <v>142</v>
      </c>
      <c r="X13" s="18">
        <v>0</v>
      </c>
      <c r="Y13" s="18">
        <v>33</v>
      </c>
      <c r="Z13" s="18">
        <v>0</v>
      </c>
      <c r="AA13" s="18">
        <v>140</v>
      </c>
    </row>
    <row r="14" spans="1:27" ht="12.75">
      <c r="A14" s="3"/>
      <c r="C14" s="18"/>
      <c r="D14" s="18"/>
      <c r="E14" s="18"/>
      <c r="F14" s="18"/>
      <c r="G14" s="2"/>
      <c r="H14" s="3">
        <v>0.875</v>
      </c>
      <c r="I14" t="s">
        <v>140</v>
      </c>
      <c r="J14" s="19">
        <v>15</v>
      </c>
      <c r="K14" s="19">
        <v>6</v>
      </c>
      <c r="L14" s="19">
        <v>0</v>
      </c>
      <c r="M14" s="19">
        <v>90</v>
      </c>
      <c r="N14" s="2"/>
      <c r="Q14" s="18"/>
      <c r="R14" s="18"/>
      <c r="S14" s="18"/>
      <c r="T14" s="18"/>
      <c r="U14" s="2"/>
      <c r="V14" s="3">
        <v>0.875</v>
      </c>
      <c r="W14" s="18" t="s">
        <v>143</v>
      </c>
      <c r="X14" s="19">
        <v>2</v>
      </c>
      <c r="Y14" s="19">
        <v>45</v>
      </c>
      <c r="Z14" s="19">
        <v>2.5</v>
      </c>
      <c r="AA14" s="19">
        <v>200</v>
      </c>
    </row>
    <row r="15" spans="3:21" ht="12.75">
      <c r="C15" s="18"/>
      <c r="D15" s="18"/>
      <c r="E15" s="18"/>
      <c r="F15" s="18"/>
      <c r="G15" s="2"/>
      <c r="J15" s="18"/>
      <c r="K15" s="18"/>
      <c r="L15" s="18"/>
      <c r="M15" s="18"/>
      <c r="N15" s="2"/>
      <c r="U15" s="20"/>
    </row>
    <row r="16" spans="1:27" ht="12.75">
      <c r="A16" s="3"/>
      <c r="C16" s="18"/>
      <c r="D16" s="18"/>
      <c r="E16" s="18"/>
      <c r="F16" s="18"/>
      <c r="G16" s="2"/>
      <c r="H16" s="3"/>
      <c r="J16" s="18"/>
      <c r="K16" s="18"/>
      <c r="L16" s="18"/>
      <c r="M16" s="18"/>
      <c r="N16" s="2"/>
      <c r="Q16" s="18"/>
      <c r="R16" s="18"/>
      <c r="S16" s="18"/>
      <c r="T16" s="18"/>
      <c r="U16" s="20"/>
      <c r="V16" s="3"/>
      <c r="W16" s="18"/>
      <c r="X16" s="18"/>
      <c r="Y16" s="18"/>
      <c r="Z16" s="18"/>
      <c r="AA16" s="18"/>
    </row>
    <row r="17" spans="2:27" ht="12.75">
      <c r="B17" s="6"/>
      <c r="C17" s="6"/>
      <c r="D17" s="6"/>
      <c r="E17" s="6"/>
      <c r="F17" s="6"/>
      <c r="G17" s="2"/>
      <c r="I17" s="6"/>
      <c r="J17" s="6"/>
      <c r="K17" s="6"/>
      <c r="L17" s="6"/>
      <c r="M17" s="6"/>
      <c r="N17" s="2"/>
      <c r="P17" s="6"/>
      <c r="Q17" s="6"/>
      <c r="R17" s="6"/>
      <c r="S17" s="6"/>
      <c r="T17" s="6"/>
      <c r="U17" s="2"/>
      <c r="W17" s="6"/>
      <c r="X17" s="6"/>
      <c r="Y17" s="6"/>
      <c r="Z17" s="6"/>
      <c r="AA17" s="6"/>
    </row>
    <row r="18" spans="2:26" ht="12.75">
      <c r="B18" t="s">
        <v>37</v>
      </c>
      <c r="C18" s="5">
        <f>SUM(C4:C16)</f>
        <v>147.9</v>
      </c>
      <c r="D18" s="5">
        <f>SUM(D4:D16)</f>
        <v>253</v>
      </c>
      <c r="E18" s="5">
        <f>SUM(E4:E16)</f>
        <v>55</v>
      </c>
      <c r="G18" s="2"/>
      <c r="I18" t="s">
        <v>37</v>
      </c>
      <c r="J18" s="5">
        <f>SUM(J4:J16)</f>
        <v>157.625</v>
      </c>
      <c r="K18" s="5">
        <f>SUM(K4:K16)</f>
        <v>279</v>
      </c>
      <c r="L18" s="5">
        <f>SUM(L4:L16)</f>
        <v>35.6875</v>
      </c>
      <c r="N18" s="2"/>
      <c r="P18" t="s">
        <v>37</v>
      </c>
      <c r="Q18" s="5">
        <f>SUM(Q4:Q16)</f>
        <v>239.625</v>
      </c>
      <c r="R18" s="5">
        <f>SUM(R4:R16)</f>
        <v>321</v>
      </c>
      <c r="S18" s="5">
        <f>SUM(S4:S16)</f>
        <v>63.3875</v>
      </c>
      <c r="U18" s="2"/>
      <c r="W18" t="s">
        <v>37</v>
      </c>
      <c r="X18" s="5">
        <f>SUM(X4:X16)</f>
        <v>231.125</v>
      </c>
      <c r="Y18" s="5">
        <f>SUM(Y4:Y16)</f>
        <v>391</v>
      </c>
      <c r="Z18" s="5">
        <f>SUM(Z4:Z16)</f>
        <v>66.3875</v>
      </c>
    </row>
    <row r="19" spans="6:27" ht="12.75">
      <c r="F19" s="5">
        <f>SUM(F4:F16)</f>
        <v>2233</v>
      </c>
      <c r="G19" s="2"/>
      <c r="M19" s="5">
        <f>SUM(M4:M16)</f>
        <v>2045.5</v>
      </c>
      <c r="N19" s="2"/>
      <c r="T19" s="5">
        <f>SUM(T4:T16)</f>
        <v>2766.5</v>
      </c>
      <c r="U19" s="2"/>
      <c r="AA19" s="5">
        <f>SUM(AA4:AA16)</f>
        <v>3023.5</v>
      </c>
    </row>
    <row r="20" spans="2:26" ht="12.75">
      <c r="B20" t="s">
        <v>98</v>
      </c>
      <c r="C20" s="5">
        <f>C18*4</f>
        <v>591.6</v>
      </c>
      <c r="D20" s="5">
        <f>D18*4</f>
        <v>1012</v>
      </c>
      <c r="E20" s="5">
        <f>E18*9</f>
        <v>495</v>
      </c>
      <c r="G20" s="2"/>
      <c r="I20" t="s">
        <v>98</v>
      </c>
      <c r="J20" s="5">
        <f>J18*4</f>
        <v>630.5</v>
      </c>
      <c r="K20" s="5">
        <f>K18*4</f>
        <v>1116</v>
      </c>
      <c r="L20" s="5">
        <f>L18*9</f>
        <v>321.1875</v>
      </c>
      <c r="N20" s="2"/>
      <c r="P20" t="s">
        <v>98</v>
      </c>
      <c r="Q20" s="5">
        <f>Q18*4</f>
        <v>958.5</v>
      </c>
      <c r="R20" s="5">
        <f>R18*4</f>
        <v>1284</v>
      </c>
      <c r="S20" s="5">
        <f>S18*9</f>
        <v>570.4875000000001</v>
      </c>
      <c r="U20" s="2"/>
      <c r="W20" t="s">
        <v>98</v>
      </c>
      <c r="X20" s="5">
        <f>X18*4</f>
        <v>924.5</v>
      </c>
      <c r="Y20" s="5">
        <f>Y18*4</f>
        <v>1564</v>
      </c>
      <c r="Z20" s="5">
        <f>Z18*9</f>
        <v>597.4875000000001</v>
      </c>
    </row>
    <row r="21" spans="6:27" ht="12.75">
      <c r="F21" s="5">
        <f>SUM(C20:E20)</f>
        <v>2098.6</v>
      </c>
      <c r="G21" s="2"/>
      <c r="M21" s="5">
        <f>SUM(J20:L20)</f>
        <v>2067.6875</v>
      </c>
      <c r="N21" s="2"/>
      <c r="T21" s="5">
        <f>SUM(Q20:S20)</f>
        <v>2812.9875</v>
      </c>
      <c r="U21" s="2"/>
      <c r="AA21" s="5">
        <f>SUM(X20:Z20)</f>
        <v>3085.9875</v>
      </c>
    </row>
    <row r="22" spans="1:32" ht="12.75">
      <c r="A22" s="6"/>
      <c r="B22" s="6"/>
      <c r="C22" s="6"/>
      <c r="D22" s="6"/>
      <c r="E22" s="6"/>
      <c r="F22" s="6"/>
      <c r="G22" s="2"/>
      <c r="H22" s="6"/>
      <c r="I22" s="6"/>
      <c r="J22" s="6"/>
      <c r="K22" s="6"/>
      <c r="L22" s="6"/>
      <c r="M22" s="6"/>
      <c r="N22" s="2"/>
      <c r="O22" s="6"/>
      <c r="P22" s="6"/>
      <c r="Q22" s="6"/>
      <c r="R22" s="6"/>
      <c r="S22" s="6"/>
      <c r="T22" s="6"/>
      <c r="U22" s="2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7:21" ht="12.75">
      <c r="G23" s="2"/>
      <c r="N23" s="2"/>
      <c r="U23" s="2"/>
    </row>
    <row r="24" spans="7:21" ht="12.75">
      <c r="G24" s="2"/>
      <c r="N24" s="2"/>
      <c r="U24" s="2"/>
    </row>
    <row r="25" spans="7:21" ht="12.75">
      <c r="G25" s="2"/>
      <c r="N25" s="2"/>
      <c r="U25" s="2"/>
    </row>
    <row r="26" spans="3:21" ht="12.75">
      <c r="C26" t="s">
        <v>40</v>
      </c>
      <c r="G26" s="2"/>
      <c r="J26" t="s">
        <v>41</v>
      </c>
      <c r="N26" s="2"/>
      <c r="Q26" t="s">
        <v>43</v>
      </c>
      <c r="U26" s="2"/>
    </row>
    <row r="27" spans="1:21" ht="12.75">
      <c r="A27" t="s">
        <v>6</v>
      </c>
      <c r="C27" t="s">
        <v>7</v>
      </c>
      <c r="G27" s="2"/>
      <c r="H27" t="s">
        <v>6</v>
      </c>
      <c r="J27" t="s">
        <v>7</v>
      </c>
      <c r="N27" s="2"/>
      <c r="O27" t="s">
        <v>6</v>
      </c>
      <c r="Q27" t="s">
        <v>7</v>
      </c>
      <c r="U27" s="2"/>
    </row>
    <row r="28" spans="1:21" ht="12.75">
      <c r="A28" s="3"/>
      <c r="C28" t="s">
        <v>8</v>
      </c>
      <c r="D28" t="s">
        <v>9</v>
      </c>
      <c r="E28" t="s">
        <v>10</v>
      </c>
      <c r="F28" t="s">
        <v>11</v>
      </c>
      <c r="G28" s="2"/>
      <c r="H28" s="3"/>
      <c r="J28" t="s">
        <v>8</v>
      </c>
      <c r="K28" t="s">
        <v>9</v>
      </c>
      <c r="L28" t="s">
        <v>10</v>
      </c>
      <c r="M28" t="s">
        <v>11</v>
      </c>
      <c r="N28" s="2"/>
      <c r="O28" s="3"/>
      <c r="Q28" t="s">
        <v>8</v>
      </c>
      <c r="R28" t="s">
        <v>9</v>
      </c>
      <c r="S28" t="s">
        <v>10</v>
      </c>
      <c r="T28" t="s">
        <v>11</v>
      </c>
      <c r="U28" s="2"/>
    </row>
    <row r="29" spans="1:21" ht="12.75">
      <c r="A29" s="3">
        <v>0.28125</v>
      </c>
      <c r="B29" s="18" t="s">
        <v>14</v>
      </c>
      <c r="C29" s="18">
        <v>17.5</v>
      </c>
      <c r="D29" s="18">
        <v>30</v>
      </c>
      <c r="E29" s="18">
        <v>2.7</v>
      </c>
      <c r="F29" s="18">
        <v>209</v>
      </c>
      <c r="G29" s="2"/>
      <c r="H29" s="3">
        <v>0.3333333333333333</v>
      </c>
      <c r="I29" t="s">
        <v>15</v>
      </c>
      <c r="J29" s="18">
        <v>1</v>
      </c>
      <c r="K29" s="18">
        <v>27</v>
      </c>
      <c r="L29" s="18">
        <v>0</v>
      </c>
      <c r="M29" s="18">
        <v>105</v>
      </c>
      <c r="N29" s="2"/>
      <c r="O29" s="3">
        <v>0.3333333333333333</v>
      </c>
      <c r="P29" t="s">
        <v>15</v>
      </c>
      <c r="Q29" s="18">
        <v>1</v>
      </c>
      <c r="R29" s="18">
        <v>27</v>
      </c>
      <c r="S29" s="18">
        <v>0</v>
      </c>
      <c r="T29" s="18">
        <v>105</v>
      </c>
      <c r="U29" s="2"/>
    </row>
    <row r="30" spans="1:21" ht="12.75">
      <c r="A30" s="3">
        <v>0.35416666666666663</v>
      </c>
      <c r="B30" s="18" t="s">
        <v>19</v>
      </c>
      <c r="C30" s="18">
        <v>47</v>
      </c>
      <c r="D30" s="18">
        <v>60</v>
      </c>
      <c r="E30" s="18">
        <v>6</v>
      </c>
      <c r="F30" s="18">
        <v>474</v>
      </c>
      <c r="G30" s="2"/>
      <c r="H30" s="3">
        <v>0.4375</v>
      </c>
      <c r="I30" t="s">
        <v>100</v>
      </c>
      <c r="J30">
        <v>15</v>
      </c>
      <c r="K30">
        <v>73</v>
      </c>
      <c r="L30">
        <v>6</v>
      </c>
      <c r="M30">
        <v>400</v>
      </c>
      <c r="N30" s="2"/>
      <c r="P30" t="s">
        <v>144</v>
      </c>
      <c r="Q30">
        <v>0</v>
      </c>
      <c r="R30">
        <v>18</v>
      </c>
      <c r="S30">
        <v>0</v>
      </c>
      <c r="T30">
        <v>70</v>
      </c>
      <c r="U30" s="2"/>
    </row>
    <row r="31" spans="1:21" ht="12.75">
      <c r="A31" s="3">
        <v>0.4375</v>
      </c>
      <c r="B31" t="s">
        <v>120</v>
      </c>
      <c r="C31">
        <v>26</v>
      </c>
      <c r="D31">
        <v>23</v>
      </c>
      <c r="E31">
        <v>12</v>
      </c>
      <c r="F31">
        <v>298</v>
      </c>
      <c r="G31" s="2"/>
      <c r="H31" s="3">
        <v>0.5208333333333334</v>
      </c>
      <c r="I31" s="18" t="s">
        <v>102</v>
      </c>
      <c r="J31" s="18">
        <v>32.3125</v>
      </c>
      <c r="K31" s="18">
        <v>54.25</v>
      </c>
      <c r="L31" s="18">
        <v>11.21875</v>
      </c>
      <c r="M31" s="18">
        <v>443.5</v>
      </c>
      <c r="N31" s="2"/>
      <c r="O31" s="3">
        <v>0.4375</v>
      </c>
      <c r="P31" t="s">
        <v>145</v>
      </c>
      <c r="Q31">
        <v>20</v>
      </c>
      <c r="R31">
        <v>49</v>
      </c>
      <c r="S31">
        <v>3</v>
      </c>
      <c r="T31">
        <v>310</v>
      </c>
      <c r="U31" s="2"/>
    </row>
    <row r="32" spans="2:21" ht="12.75">
      <c r="B32" t="s">
        <v>120</v>
      </c>
      <c r="C32">
        <v>26</v>
      </c>
      <c r="D32">
        <v>23</v>
      </c>
      <c r="E32">
        <v>12</v>
      </c>
      <c r="F32">
        <v>298</v>
      </c>
      <c r="G32" s="2"/>
      <c r="H32" s="3">
        <v>0.6145833333333334</v>
      </c>
      <c r="I32" t="s">
        <v>146</v>
      </c>
      <c r="J32" s="4">
        <v>23</v>
      </c>
      <c r="K32" s="4">
        <v>6</v>
      </c>
      <c r="L32" s="4">
        <v>4</v>
      </c>
      <c r="M32" s="4">
        <v>164</v>
      </c>
      <c r="N32" s="2"/>
      <c r="O32" s="3">
        <v>0.5208333333333334</v>
      </c>
      <c r="P32" s="18" t="s">
        <v>102</v>
      </c>
      <c r="Q32" s="18">
        <v>32.3125</v>
      </c>
      <c r="R32" s="18">
        <v>54.25</v>
      </c>
      <c r="S32" s="18">
        <v>11.21875</v>
      </c>
      <c r="T32" s="18">
        <v>443.5</v>
      </c>
      <c r="U32" s="2"/>
    </row>
    <row r="33" spans="1:21" ht="12.75">
      <c r="A33" s="3">
        <v>0.5208333333333334</v>
      </c>
      <c r="B33" s="18" t="s">
        <v>85</v>
      </c>
      <c r="C33" s="18">
        <v>43.3125</v>
      </c>
      <c r="D33" s="18">
        <v>46.25</v>
      </c>
      <c r="E33" s="18">
        <v>7.21875</v>
      </c>
      <c r="F33" s="18">
        <v>398.5</v>
      </c>
      <c r="G33" s="2"/>
      <c r="H33" s="3">
        <v>0.6666666666666666</v>
      </c>
      <c r="I33" t="s">
        <v>106</v>
      </c>
      <c r="J33" s="4">
        <v>37</v>
      </c>
      <c r="K33" s="4">
        <v>54</v>
      </c>
      <c r="L33" s="4">
        <v>13.5</v>
      </c>
      <c r="M33" s="4">
        <v>488</v>
      </c>
      <c r="N33" s="2"/>
      <c r="O33" s="3">
        <v>0.6145833333333334</v>
      </c>
      <c r="P33" t="s">
        <v>147</v>
      </c>
      <c r="Q33" s="4">
        <v>14</v>
      </c>
      <c r="R33" s="4">
        <v>5</v>
      </c>
      <c r="S33" s="4">
        <v>2.5</v>
      </c>
      <c r="T33" s="4">
        <v>100</v>
      </c>
      <c r="U33" s="2"/>
    </row>
    <row r="34" spans="1:21" ht="12.75">
      <c r="A34" s="3">
        <v>0.6041666666666667</v>
      </c>
      <c r="B34" t="s">
        <v>139</v>
      </c>
      <c r="C34">
        <v>13.5</v>
      </c>
      <c r="D34">
        <v>9</v>
      </c>
      <c r="E34">
        <v>2</v>
      </c>
      <c r="F34">
        <v>107</v>
      </c>
      <c r="G34" s="2"/>
      <c r="H34" s="3">
        <v>0.8125</v>
      </c>
      <c r="I34" s="18" t="s">
        <v>102</v>
      </c>
      <c r="J34" s="18">
        <v>32.3125</v>
      </c>
      <c r="K34" s="18">
        <v>54.25</v>
      </c>
      <c r="L34" s="18">
        <v>11.21875</v>
      </c>
      <c r="M34" s="18">
        <v>443.5</v>
      </c>
      <c r="N34" s="2"/>
      <c r="O34" s="3">
        <v>0.6666666666666666</v>
      </c>
      <c r="P34" t="s">
        <v>148</v>
      </c>
      <c r="Q34" s="18">
        <v>48</v>
      </c>
      <c r="R34" s="18">
        <v>94</v>
      </c>
      <c r="S34" s="18">
        <v>6</v>
      </c>
      <c r="T34" s="18">
        <v>614</v>
      </c>
      <c r="U34" s="2"/>
    </row>
    <row r="35" spans="1:21" ht="12.75">
      <c r="A35" s="3">
        <v>0.6666666666666666</v>
      </c>
      <c r="B35" s="18" t="s">
        <v>149</v>
      </c>
      <c r="C35" s="18">
        <v>51</v>
      </c>
      <c r="D35" s="18">
        <v>80</v>
      </c>
      <c r="E35" s="18">
        <v>6</v>
      </c>
      <c r="F35" s="18">
        <v>580</v>
      </c>
      <c r="G35" s="2"/>
      <c r="N35" s="2"/>
      <c r="O35" s="3">
        <v>0.8125</v>
      </c>
      <c r="P35" s="18" t="s">
        <v>102</v>
      </c>
      <c r="Q35" s="18">
        <v>32.3125</v>
      </c>
      <c r="R35" s="18">
        <v>54.25</v>
      </c>
      <c r="S35" s="18">
        <v>11.21875</v>
      </c>
      <c r="T35" s="18">
        <v>443.5</v>
      </c>
      <c r="U35" s="2"/>
    </row>
    <row r="36" spans="1:21" ht="12.75">
      <c r="A36" s="3">
        <v>0.8125</v>
      </c>
      <c r="B36" s="18" t="s">
        <v>102</v>
      </c>
      <c r="C36" s="18">
        <v>32.3125</v>
      </c>
      <c r="D36" s="18">
        <v>54.25</v>
      </c>
      <c r="E36" s="18">
        <v>11.21875</v>
      </c>
      <c r="F36" s="18">
        <v>443.5</v>
      </c>
      <c r="G36" s="2"/>
      <c r="H36" s="3"/>
      <c r="I36" s="18"/>
      <c r="J36" s="18"/>
      <c r="K36" s="18"/>
      <c r="L36" s="18"/>
      <c r="M36" s="18"/>
      <c r="N36" s="2"/>
      <c r="O36" s="3"/>
      <c r="U36" s="2"/>
    </row>
    <row r="37" spans="7:21" ht="12.75">
      <c r="G37" s="2"/>
      <c r="H37" s="3"/>
      <c r="I37" s="18"/>
      <c r="J37" s="18"/>
      <c r="K37" s="18"/>
      <c r="L37" s="18"/>
      <c r="M37" s="18"/>
      <c r="N37" s="2"/>
      <c r="O37" s="3"/>
      <c r="P37" s="18"/>
      <c r="Q37" s="18"/>
      <c r="R37" s="18"/>
      <c r="S37" s="18"/>
      <c r="T37" s="18"/>
      <c r="U37" s="2"/>
    </row>
    <row r="38" spans="7:21" ht="12.75">
      <c r="G38" s="2"/>
      <c r="H38" s="3"/>
      <c r="I38" s="18"/>
      <c r="J38" s="18"/>
      <c r="K38" s="18"/>
      <c r="L38" s="18"/>
      <c r="M38" s="18"/>
      <c r="N38" s="2"/>
      <c r="P38" s="18"/>
      <c r="Q38" s="18"/>
      <c r="R38" s="18"/>
      <c r="S38" s="18"/>
      <c r="T38" s="18"/>
      <c r="U38" s="2"/>
    </row>
    <row r="39" spans="1:21" ht="12.75">
      <c r="A39" s="3"/>
      <c r="B39" s="18"/>
      <c r="C39" s="18"/>
      <c r="D39" s="18"/>
      <c r="E39" s="18"/>
      <c r="F39" s="18"/>
      <c r="G39" s="2"/>
      <c r="H39" s="3"/>
      <c r="I39" s="18"/>
      <c r="J39" s="18"/>
      <c r="K39" s="18"/>
      <c r="L39" s="18"/>
      <c r="M39" s="18"/>
      <c r="N39" s="2"/>
      <c r="O39" s="3"/>
      <c r="P39" s="18"/>
      <c r="Q39" s="18"/>
      <c r="R39" s="18"/>
      <c r="S39" s="18"/>
      <c r="T39" s="18"/>
      <c r="U39" s="2"/>
    </row>
    <row r="40" spans="2:21" ht="12.75">
      <c r="B40" s="6"/>
      <c r="C40" s="6"/>
      <c r="D40" s="6"/>
      <c r="E40" s="6"/>
      <c r="F40" s="6"/>
      <c r="G40" s="2"/>
      <c r="I40" s="6"/>
      <c r="J40" s="6"/>
      <c r="K40" s="6"/>
      <c r="L40" s="6"/>
      <c r="M40" s="6"/>
      <c r="N40" s="2"/>
      <c r="P40" s="6"/>
      <c r="Q40" s="6"/>
      <c r="R40" s="6"/>
      <c r="S40" s="6"/>
      <c r="T40" s="6"/>
      <c r="U40" s="2"/>
    </row>
    <row r="41" spans="2:21" ht="12.75">
      <c r="B41" t="s">
        <v>37</v>
      </c>
      <c r="C41" s="5">
        <f>SUM(C29:C39)</f>
        <v>256.625</v>
      </c>
      <c r="D41" s="5">
        <f>SUM(D29:D39)</f>
        <v>325.5</v>
      </c>
      <c r="E41" s="5">
        <f>SUM(E29:E39)</f>
        <v>59.1375</v>
      </c>
      <c r="G41" s="2"/>
      <c r="I41" t="s">
        <v>37</v>
      </c>
      <c r="J41" s="5">
        <f>SUM(J29:J39)</f>
        <v>140.625</v>
      </c>
      <c r="K41" s="5">
        <f>SUM(K29:K39)</f>
        <v>268.5</v>
      </c>
      <c r="L41" s="5">
        <f>SUM(L29:L39)</f>
        <v>45.9375</v>
      </c>
      <c r="N41" s="2"/>
      <c r="P41" t="s">
        <v>37</v>
      </c>
      <c r="Q41" s="5">
        <f>SUM(Q29:Q39)</f>
        <v>147.625</v>
      </c>
      <c r="R41" s="5">
        <f>SUM(R29:R39)</f>
        <v>301.5</v>
      </c>
      <c r="S41" s="5">
        <f>SUM(S29:S39)</f>
        <v>33.9375</v>
      </c>
      <c r="U41" s="2"/>
    </row>
    <row r="42" spans="6:21" ht="12.75">
      <c r="F42" s="5">
        <f>SUM(F29:F39)</f>
        <v>2808</v>
      </c>
      <c r="G42" s="2"/>
      <c r="M42" s="5">
        <f>SUM(M29:M39)</f>
        <v>2044</v>
      </c>
      <c r="N42" s="2"/>
      <c r="T42" s="5">
        <f>SUM(T29:T39)</f>
        <v>2086</v>
      </c>
      <c r="U42" s="2"/>
    </row>
    <row r="43" spans="3:21" ht="12.75">
      <c r="C43" s="5">
        <f>C41*4</f>
        <v>1026.5</v>
      </c>
      <c r="D43" s="5">
        <f>D41*4</f>
        <v>1302</v>
      </c>
      <c r="E43" s="5">
        <f>E41*9</f>
        <v>532.2375000000001</v>
      </c>
      <c r="G43" s="2"/>
      <c r="J43" s="5">
        <f>J41*4</f>
        <v>562.5</v>
      </c>
      <c r="K43" s="5">
        <f>K41*4</f>
        <v>1074</v>
      </c>
      <c r="L43" s="5">
        <f>L41*9</f>
        <v>413.4375</v>
      </c>
      <c r="N43" s="2"/>
      <c r="Q43" s="5">
        <f>Q41*4</f>
        <v>590.5</v>
      </c>
      <c r="R43" s="5">
        <f>R41*4</f>
        <v>1206</v>
      </c>
      <c r="S43" s="5">
        <f>S41*9</f>
        <v>305.4375</v>
      </c>
      <c r="U43" s="2"/>
    </row>
    <row r="44" spans="2:32" ht="12.75">
      <c r="B44" t="s">
        <v>98</v>
      </c>
      <c r="F44" s="5">
        <f>SUM(C43:E43)</f>
        <v>2860.7375</v>
      </c>
      <c r="G44" s="2"/>
      <c r="H44" s="7"/>
      <c r="I44" t="s">
        <v>98</v>
      </c>
      <c r="J44" s="7"/>
      <c r="K44" s="7"/>
      <c r="L44" s="7"/>
      <c r="M44" s="7">
        <f>SUM(J43:L43)</f>
        <v>2049.9375</v>
      </c>
      <c r="N44" s="2"/>
      <c r="O44" s="7"/>
      <c r="P44" t="s">
        <v>98</v>
      </c>
      <c r="Q44" s="7"/>
      <c r="R44" s="7"/>
      <c r="S44" s="7"/>
      <c r="T44" s="7">
        <f>SUM(Q43:S43)</f>
        <v>2101.9375</v>
      </c>
      <c r="U44" s="2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21" ht="12.75">
      <c r="A45" s="6"/>
      <c r="B45" s="6"/>
      <c r="C45" s="6"/>
      <c r="D45" s="6"/>
      <c r="E45" s="6"/>
      <c r="F45" s="6"/>
      <c r="G45" s="8"/>
      <c r="I45" s="9"/>
      <c r="N45" s="9"/>
      <c r="P45" s="9"/>
      <c r="Q45" t="s">
        <v>62</v>
      </c>
      <c r="U45" s="9"/>
    </row>
    <row r="46" spans="3:23" ht="12.75">
      <c r="C46" t="s">
        <v>8</v>
      </c>
      <c r="D46" t="s">
        <v>9</v>
      </c>
      <c r="E46" t="s">
        <v>10</v>
      </c>
      <c r="F46" t="s">
        <v>11</v>
      </c>
      <c r="I46" s="17" t="s">
        <v>114</v>
      </c>
      <c r="J46" s="17"/>
      <c r="K46" s="17"/>
      <c r="L46" s="17"/>
      <c r="M46" s="17"/>
      <c r="N46">
        <v>3000</v>
      </c>
      <c r="P46" t="s">
        <v>0</v>
      </c>
      <c r="Q46">
        <v>0</v>
      </c>
      <c r="T46" s="11" t="s">
        <v>64</v>
      </c>
      <c r="U46" s="11"/>
      <c r="V46" s="11"/>
      <c r="W46" s="11"/>
    </row>
    <row r="47" spans="2:17" ht="12.75">
      <c r="B47" t="s">
        <v>65</v>
      </c>
      <c r="C47" s="5">
        <f>SUM(C18,J18,Q18,X18,Q41,J41,C41)</f>
        <v>1321.15</v>
      </c>
      <c r="D47" s="5">
        <f>SUM(D18,K18,R18,D41,K41,R41,Y18)</f>
        <v>2139.5</v>
      </c>
      <c r="E47" s="5">
        <f>SUM(E18,L18,S18,E41,L41,S41,Z18)</f>
        <v>359.47499999999997</v>
      </c>
      <c r="I47" s="17" t="s">
        <v>115</v>
      </c>
      <c r="J47" s="17"/>
      <c r="K47" s="17"/>
      <c r="L47" s="17"/>
      <c r="M47" s="17"/>
      <c r="N47">
        <v>2500</v>
      </c>
      <c r="P47" t="s">
        <v>2</v>
      </c>
      <c r="Q47">
        <v>450</v>
      </c>
    </row>
    <row r="48" spans="2:17" ht="12.75">
      <c r="B48" t="s">
        <v>67</v>
      </c>
      <c r="F48" s="12">
        <f>SUM(F19,M19,T19,F42,M42,T42,AA19)</f>
        <v>17006.5</v>
      </c>
      <c r="I48" s="17" t="s">
        <v>117</v>
      </c>
      <c r="J48" s="17"/>
      <c r="K48" s="17"/>
      <c r="L48" s="17"/>
      <c r="M48" s="17"/>
      <c r="N48">
        <v>2000</v>
      </c>
      <c r="P48" t="s">
        <v>3</v>
      </c>
      <c r="Q48">
        <v>0</v>
      </c>
    </row>
    <row r="49" spans="2:17" ht="12.75">
      <c r="B49" t="s">
        <v>69</v>
      </c>
      <c r="C49" s="5">
        <f>C47*4</f>
        <v>5284.6</v>
      </c>
      <c r="D49" s="5">
        <f>D47*4</f>
        <v>8558</v>
      </c>
      <c r="E49" s="5">
        <f>E47*9</f>
        <v>3235.2749999999996</v>
      </c>
      <c r="P49" t="s">
        <v>5</v>
      </c>
      <c r="Q49">
        <v>0</v>
      </c>
    </row>
    <row r="50" spans="2:17" ht="12.75">
      <c r="B50" t="s">
        <v>38</v>
      </c>
      <c r="F50" s="5">
        <f>SUM(C49:E49)</f>
        <v>17077.875</v>
      </c>
      <c r="I50" s="17" t="s">
        <v>67</v>
      </c>
      <c r="J50" s="17"/>
      <c r="K50" s="17"/>
      <c r="L50" s="17"/>
      <c r="M50" s="17"/>
      <c r="N50" s="12">
        <f>F48</f>
        <v>17006.5</v>
      </c>
      <c r="P50" t="s">
        <v>40</v>
      </c>
      <c r="Q50">
        <v>0</v>
      </c>
    </row>
    <row r="51" spans="2:17" ht="12.75">
      <c r="B51" t="s">
        <v>70</v>
      </c>
      <c r="C51" s="14">
        <f>C49/F50</f>
        <v>0.30944130929638497</v>
      </c>
      <c r="D51" s="14">
        <f>D49/F50</f>
        <v>0.5011162103013402</v>
      </c>
      <c r="E51" s="14">
        <f>E49/F50</f>
        <v>0.18944248040227485</v>
      </c>
      <c r="I51" s="17" t="s">
        <v>71</v>
      </c>
      <c r="J51" s="17"/>
      <c r="K51" s="17"/>
      <c r="L51" s="17"/>
      <c r="M51" s="17"/>
      <c r="N51" s="5">
        <f>-Q54</f>
        <v>-1350</v>
      </c>
      <c r="P51" t="s">
        <v>41</v>
      </c>
      <c r="Q51">
        <v>450</v>
      </c>
    </row>
    <row r="52" spans="14:17" ht="12.75">
      <c r="N52" s="9"/>
      <c r="P52" t="s">
        <v>43</v>
      </c>
      <c r="Q52">
        <v>450</v>
      </c>
    </row>
    <row r="53" spans="2:14" ht="12.75">
      <c r="B53" t="s">
        <v>72</v>
      </c>
      <c r="D53" s="5">
        <f>F48/7</f>
        <v>2429.5</v>
      </c>
      <c r="I53" s="17" t="s">
        <v>73</v>
      </c>
      <c r="J53" s="17"/>
      <c r="K53" s="17"/>
      <c r="L53" s="17"/>
      <c r="M53" s="17"/>
      <c r="N53" s="5">
        <f>SUM(N50:N51)</f>
        <v>15656.5</v>
      </c>
    </row>
    <row r="54" spans="9:17" ht="12.75">
      <c r="I54" s="17" t="s">
        <v>74</v>
      </c>
      <c r="J54" s="17"/>
      <c r="K54" s="17"/>
      <c r="L54" s="17"/>
      <c r="M54" s="17"/>
      <c r="N54" s="5">
        <f>N53/7</f>
        <v>2236.6428571428573</v>
      </c>
      <c r="Q54" s="5">
        <f>SUM(Q46:Q52)</f>
        <v>1350</v>
      </c>
    </row>
    <row r="56" spans="9:14" ht="12.75">
      <c r="I56" s="17" t="s">
        <v>118</v>
      </c>
      <c r="J56" s="17"/>
      <c r="K56" s="17"/>
      <c r="L56" s="17"/>
      <c r="M56" s="17"/>
      <c r="N56" s="5">
        <f>N47*7</f>
        <v>17500</v>
      </c>
    </row>
    <row r="57" spans="9:14" ht="12.75">
      <c r="I57" s="17" t="s">
        <v>119</v>
      </c>
      <c r="J57" s="17"/>
      <c r="K57" s="17"/>
      <c r="L57" s="17"/>
      <c r="M57" s="17"/>
      <c r="N57" s="5">
        <f>N48*7</f>
        <v>14000</v>
      </c>
    </row>
  </sheetData>
  <sheetProtection selectLockedCells="1" selectUnlockedCells="1"/>
  <mergeCells count="19">
    <mergeCell ref="I46:M46"/>
    <mergeCell ref="T46:W46"/>
    <mergeCell ref="I47:M47"/>
    <mergeCell ref="T47:W47"/>
    <mergeCell ref="I48:M48"/>
    <mergeCell ref="T48:W48"/>
    <mergeCell ref="T49:W49"/>
    <mergeCell ref="I50:M50"/>
    <mergeCell ref="T50:W50"/>
    <mergeCell ref="I51:M51"/>
    <mergeCell ref="T51:W51"/>
    <mergeCell ref="T52:W52"/>
    <mergeCell ref="I53:M53"/>
    <mergeCell ref="T53:W53"/>
    <mergeCell ref="I54:M54"/>
    <mergeCell ref="T54:W54"/>
    <mergeCell ref="T55:W55"/>
    <mergeCell ref="I56:M56"/>
    <mergeCell ref="I57:M57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7"/>
  <sheetViews>
    <sheetView tabSelected="1" zoomScale="70" zoomScaleNormal="70" workbookViewId="0" topLeftCell="A1">
      <selection activeCell="O37" sqref="O37"/>
    </sheetView>
  </sheetViews>
  <sheetFormatPr defaultColWidth="12.57421875" defaultRowHeight="12.75"/>
  <cols>
    <col min="1" max="1" width="9.421875" style="21" customWidth="1"/>
    <col min="2" max="2" width="24.140625" style="22" customWidth="1"/>
    <col min="3" max="3" width="9.00390625" style="22" customWidth="1"/>
    <col min="4" max="5" width="7.57421875" style="22" customWidth="1"/>
    <col min="6" max="6" width="8.28125" style="22" customWidth="1"/>
    <col min="7" max="7" width="7.140625" style="22" customWidth="1"/>
    <col min="8" max="8" width="9.421875" style="21" customWidth="1"/>
    <col min="9" max="9" width="22.00390625" style="22" customWidth="1"/>
    <col min="10" max="10" width="9.00390625" style="22" customWidth="1"/>
    <col min="11" max="11" width="6.421875" style="22" customWidth="1"/>
    <col min="12" max="12" width="6.00390625" style="22" customWidth="1"/>
    <col min="13" max="13" width="8.28125" style="22" customWidth="1"/>
    <col min="14" max="14" width="7.140625" style="22" customWidth="1"/>
    <col min="15" max="15" width="9.421875" style="21" customWidth="1"/>
    <col min="16" max="16" width="24.28125" style="22" customWidth="1"/>
    <col min="17" max="17" width="11.421875" style="22" customWidth="1"/>
    <col min="18" max="18" width="6.421875" style="22" customWidth="1"/>
    <col min="19" max="19" width="6.00390625" style="22" customWidth="1"/>
    <col min="20" max="20" width="8.28125" style="22" customWidth="1"/>
    <col min="21" max="21" width="7.7109375" style="22" customWidth="1"/>
    <col min="22" max="22" width="9.421875" style="21" customWidth="1"/>
    <col min="23" max="23" width="19.28125" style="22" customWidth="1"/>
    <col min="24" max="24" width="9.140625" style="22" customWidth="1"/>
    <col min="25" max="25" width="6.421875" style="22" customWidth="1"/>
    <col min="26" max="26" width="6.00390625" style="22" customWidth="1"/>
    <col min="27" max="27" width="8.28125" style="22" customWidth="1"/>
    <col min="28" max="16384" width="11.57421875" style="22" customWidth="1"/>
  </cols>
  <sheetData>
    <row r="1" spans="3:24" ht="12.75">
      <c r="C1" s="22" t="s">
        <v>0</v>
      </c>
      <c r="G1" s="23"/>
      <c r="J1" s="22" t="s">
        <v>2</v>
      </c>
      <c r="N1" s="23"/>
      <c r="Q1" s="22" t="s">
        <v>3</v>
      </c>
      <c r="U1" s="23"/>
      <c r="X1" s="22" t="s">
        <v>5</v>
      </c>
    </row>
    <row r="2" spans="1:24" ht="12.75">
      <c r="A2" s="21" t="s">
        <v>6</v>
      </c>
      <c r="C2" s="22" t="s">
        <v>7</v>
      </c>
      <c r="G2" s="23"/>
      <c r="H2" s="21" t="s">
        <v>6</v>
      </c>
      <c r="J2" s="22" t="s">
        <v>7</v>
      </c>
      <c r="N2" s="23"/>
      <c r="O2" s="21" t="s">
        <v>6</v>
      </c>
      <c r="Q2" s="22" t="s">
        <v>7</v>
      </c>
      <c r="U2" s="23"/>
      <c r="V2" s="21" t="s">
        <v>6</v>
      </c>
      <c r="X2" s="22" t="s">
        <v>7</v>
      </c>
    </row>
    <row r="3" spans="1:27" ht="12.75">
      <c r="A3" s="24"/>
      <c r="C3" s="22" t="s">
        <v>8</v>
      </c>
      <c r="D3" s="22" t="s">
        <v>9</v>
      </c>
      <c r="E3" s="22" t="s">
        <v>10</v>
      </c>
      <c r="F3" s="22" t="s">
        <v>11</v>
      </c>
      <c r="G3" s="23"/>
      <c r="H3" s="24"/>
      <c r="J3" s="22" t="s">
        <v>8</v>
      </c>
      <c r="K3" s="22" t="s">
        <v>9</v>
      </c>
      <c r="L3" s="22" t="s">
        <v>10</v>
      </c>
      <c r="M3" s="22" t="s">
        <v>11</v>
      </c>
      <c r="N3" s="23"/>
      <c r="O3" s="24"/>
      <c r="Q3" s="22" t="s">
        <v>8</v>
      </c>
      <c r="R3" s="22" t="s">
        <v>9</v>
      </c>
      <c r="S3" s="22" t="s">
        <v>10</v>
      </c>
      <c r="T3" s="22" t="s">
        <v>11</v>
      </c>
      <c r="U3" s="23"/>
      <c r="V3" s="24"/>
      <c r="X3" s="22" t="s">
        <v>8</v>
      </c>
      <c r="Y3" s="22" t="s">
        <v>9</v>
      </c>
      <c r="Z3" s="22" t="s">
        <v>10</v>
      </c>
      <c r="AA3" s="22" t="s">
        <v>11</v>
      </c>
    </row>
    <row r="4" spans="1:27" ht="12.75">
      <c r="A4" s="24">
        <v>0.35416666666666663</v>
      </c>
      <c r="B4" s="21" t="s">
        <v>120</v>
      </c>
      <c r="C4" s="21">
        <v>26</v>
      </c>
      <c r="D4" s="21">
        <v>23</v>
      </c>
      <c r="E4" s="21">
        <v>12</v>
      </c>
      <c r="F4" s="21">
        <v>298</v>
      </c>
      <c r="G4" s="23"/>
      <c r="H4" s="24">
        <v>0.35416666666666663</v>
      </c>
      <c r="I4" s="22" t="s">
        <v>80</v>
      </c>
      <c r="J4" s="22">
        <v>36</v>
      </c>
      <c r="K4" s="22">
        <v>51</v>
      </c>
      <c r="L4" s="22">
        <v>10</v>
      </c>
      <c r="M4" s="22">
        <v>380</v>
      </c>
      <c r="N4" s="23"/>
      <c r="O4" s="24">
        <v>0.3958333333333333</v>
      </c>
      <c r="P4" s="22" t="s">
        <v>80</v>
      </c>
      <c r="Q4" s="22">
        <v>36</v>
      </c>
      <c r="R4" s="22">
        <v>51</v>
      </c>
      <c r="S4" s="22">
        <v>10</v>
      </c>
      <c r="T4" s="22">
        <v>380</v>
      </c>
      <c r="U4" s="23"/>
      <c r="V4" s="24">
        <v>0.28125</v>
      </c>
      <c r="W4" s="22" t="s">
        <v>14</v>
      </c>
      <c r="X4" s="22">
        <v>17.5</v>
      </c>
      <c r="Y4" s="22">
        <v>30</v>
      </c>
      <c r="Z4" s="22">
        <v>2.7</v>
      </c>
      <c r="AA4" s="22">
        <v>209</v>
      </c>
    </row>
    <row r="5" spans="2:27" ht="12.75">
      <c r="B5" s="22" t="s">
        <v>103</v>
      </c>
      <c r="C5" s="22">
        <v>2</v>
      </c>
      <c r="D5" s="22">
        <v>20</v>
      </c>
      <c r="E5" s="22">
        <v>0</v>
      </c>
      <c r="F5" s="22">
        <v>80</v>
      </c>
      <c r="G5" s="23"/>
      <c r="H5" s="24">
        <v>0.4375</v>
      </c>
      <c r="I5" s="22" t="s">
        <v>19</v>
      </c>
      <c r="J5" s="22">
        <v>36</v>
      </c>
      <c r="K5" s="22">
        <v>46</v>
      </c>
      <c r="L5" s="22">
        <v>2.75</v>
      </c>
      <c r="M5" s="22">
        <v>349</v>
      </c>
      <c r="N5" s="23"/>
      <c r="O5" s="24">
        <v>0.47916666666666663</v>
      </c>
      <c r="P5" s="22" t="s">
        <v>81</v>
      </c>
      <c r="Q5" s="22">
        <v>34.875</v>
      </c>
      <c r="R5" s="22">
        <v>33.5</v>
      </c>
      <c r="S5" s="22">
        <v>3.34375</v>
      </c>
      <c r="T5" s="22">
        <v>274.4375</v>
      </c>
      <c r="U5" s="23"/>
      <c r="V5" s="24">
        <v>0.3854166666666667</v>
      </c>
      <c r="W5" s="22" t="s">
        <v>19</v>
      </c>
      <c r="X5" s="22">
        <v>36</v>
      </c>
      <c r="Y5" s="22">
        <v>46</v>
      </c>
      <c r="Z5" s="22">
        <v>2.75</v>
      </c>
      <c r="AA5" s="22">
        <v>349</v>
      </c>
    </row>
    <row r="6" spans="1:27" ht="12.75">
      <c r="A6" s="24">
        <v>0.4375</v>
      </c>
      <c r="B6" s="22" t="s">
        <v>122</v>
      </c>
      <c r="C6" s="25">
        <v>14</v>
      </c>
      <c r="D6" s="25">
        <v>5</v>
      </c>
      <c r="E6" s="25">
        <v>2.5</v>
      </c>
      <c r="F6" s="25">
        <v>100</v>
      </c>
      <c r="G6" s="23"/>
      <c r="H6" s="24">
        <v>0.5</v>
      </c>
      <c r="I6" s="22" t="s">
        <v>81</v>
      </c>
      <c r="J6" s="22">
        <v>34.875</v>
      </c>
      <c r="K6" s="22">
        <v>33.5</v>
      </c>
      <c r="L6" s="22">
        <v>3.34375</v>
      </c>
      <c r="M6" s="22">
        <v>274.4375</v>
      </c>
      <c r="N6" s="23"/>
      <c r="O6" s="24">
        <v>0.5520833333333333</v>
      </c>
      <c r="P6" s="22" t="s">
        <v>19</v>
      </c>
      <c r="Q6" s="22">
        <v>36</v>
      </c>
      <c r="R6" s="22">
        <v>46</v>
      </c>
      <c r="S6" s="22">
        <v>2.75</v>
      </c>
      <c r="T6" s="22">
        <v>349</v>
      </c>
      <c r="U6" s="23"/>
      <c r="V6" s="24">
        <v>0.4583333333333333</v>
      </c>
      <c r="W6" s="22" t="s">
        <v>80</v>
      </c>
      <c r="X6" s="22">
        <v>36</v>
      </c>
      <c r="Y6" s="22">
        <v>51</v>
      </c>
      <c r="Z6" s="22">
        <v>10</v>
      </c>
      <c r="AA6" s="22">
        <v>380</v>
      </c>
    </row>
    <row r="7" spans="2:27" ht="12.75">
      <c r="B7" s="21" t="s">
        <v>150</v>
      </c>
      <c r="C7" s="25">
        <v>7</v>
      </c>
      <c r="D7" s="25">
        <v>2.5</v>
      </c>
      <c r="E7" s="25">
        <v>1.25</v>
      </c>
      <c r="F7" s="25">
        <v>50</v>
      </c>
      <c r="G7" s="23"/>
      <c r="H7" s="24">
        <v>0.6041666666666667</v>
      </c>
      <c r="I7" s="22" t="s">
        <v>151</v>
      </c>
      <c r="J7" s="22">
        <v>14</v>
      </c>
      <c r="K7" s="22">
        <v>22</v>
      </c>
      <c r="L7" s="22">
        <v>0</v>
      </c>
      <c r="M7" s="22">
        <v>160</v>
      </c>
      <c r="N7" s="23"/>
      <c r="O7" s="24">
        <v>0.625</v>
      </c>
      <c r="P7" s="22" t="s">
        <v>125</v>
      </c>
      <c r="Q7" s="22">
        <v>49</v>
      </c>
      <c r="R7" s="22">
        <v>13</v>
      </c>
      <c r="S7" s="22">
        <v>13</v>
      </c>
      <c r="T7" s="22">
        <v>347</v>
      </c>
      <c r="U7" s="23"/>
      <c r="V7" s="24">
        <v>0.5416666666666666</v>
      </c>
      <c r="W7" s="22" t="s">
        <v>85</v>
      </c>
      <c r="X7" s="22">
        <v>40.875</v>
      </c>
      <c r="Y7" s="22">
        <v>33.5</v>
      </c>
      <c r="Z7" s="22">
        <v>7.34375</v>
      </c>
      <c r="AA7" s="22">
        <v>344.4375</v>
      </c>
    </row>
    <row r="8" spans="1:27" ht="12.75">
      <c r="A8" s="24">
        <v>0.47916666666666663</v>
      </c>
      <c r="B8" s="22" t="s">
        <v>102</v>
      </c>
      <c r="C8" s="22">
        <v>32.3125</v>
      </c>
      <c r="D8" s="22">
        <v>54.25</v>
      </c>
      <c r="E8" s="22">
        <v>11.21875</v>
      </c>
      <c r="F8" s="22">
        <v>443.5</v>
      </c>
      <c r="G8" s="23"/>
      <c r="I8" s="21" t="s">
        <v>152</v>
      </c>
      <c r="J8" s="25">
        <v>7</v>
      </c>
      <c r="K8" s="25">
        <v>2.5</v>
      </c>
      <c r="L8" s="25">
        <v>1.25</v>
      </c>
      <c r="M8" s="25">
        <v>50</v>
      </c>
      <c r="N8" s="23"/>
      <c r="P8" s="21" t="s">
        <v>153</v>
      </c>
      <c r="Q8" s="25">
        <v>2.5</v>
      </c>
      <c r="R8" s="25">
        <v>15</v>
      </c>
      <c r="S8" s="25">
        <v>0</v>
      </c>
      <c r="T8" s="25">
        <v>70</v>
      </c>
      <c r="U8" s="23"/>
      <c r="V8" s="24">
        <v>0.6041666666666667</v>
      </c>
      <c r="W8" s="22" t="s">
        <v>122</v>
      </c>
      <c r="X8" s="25">
        <v>14</v>
      </c>
      <c r="Y8" s="25">
        <v>5</v>
      </c>
      <c r="Z8" s="25">
        <v>2.5</v>
      </c>
      <c r="AA8" s="25">
        <v>100</v>
      </c>
    </row>
    <row r="9" spans="1:27" ht="12.75">
      <c r="A9" s="24">
        <v>0.5520833333333333</v>
      </c>
      <c r="B9" s="22" t="s">
        <v>19</v>
      </c>
      <c r="C9" s="22">
        <v>36</v>
      </c>
      <c r="D9" s="22">
        <v>46</v>
      </c>
      <c r="E9" s="22">
        <v>2.75</v>
      </c>
      <c r="F9" s="22">
        <v>349</v>
      </c>
      <c r="G9" s="23"/>
      <c r="H9" s="24">
        <v>0.6666666666666666</v>
      </c>
      <c r="I9" s="22" t="s">
        <v>102</v>
      </c>
      <c r="J9" s="22">
        <v>29.875</v>
      </c>
      <c r="K9" s="22">
        <v>41.5</v>
      </c>
      <c r="L9" s="22">
        <v>11.34375</v>
      </c>
      <c r="M9" s="22">
        <v>389.4375</v>
      </c>
      <c r="N9" s="23"/>
      <c r="P9" s="22" t="s">
        <v>154</v>
      </c>
      <c r="Q9" s="25">
        <v>7</v>
      </c>
      <c r="R9" s="25">
        <v>2.5</v>
      </c>
      <c r="S9" s="25">
        <v>1.25</v>
      </c>
      <c r="T9" s="25">
        <v>50</v>
      </c>
      <c r="U9" s="23"/>
      <c r="V9" s="24">
        <v>0.625</v>
      </c>
      <c r="W9" s="21" t="s">
        <v>155</v>
      </c>
      <c r="X9" s="25">
        <v>7</v>
      </c>
      <c r="Y9" s="25">
        <v>18</v>
      </c>
      <c r="Z9" s="25">
        <v>0</v>
      </c>
      <c r="AA9" s="25">
        <v>100</v>
      </c>
    </row>
    <row r="10" spans="1:27" ht="12.75">
      <c r="A10" s="24">
        <v>0.6041666666666667</v>
      </c>
      <c r="B10" s="22" t="s">
        <v>81</v>
      </c>
      <c r="C10" s="22">
        <v>37.3125</v>
      </c>
      <c r="D10" s="22">
        <v>46.25</v>
      </c>
      <c r="E10" s="22">
        <v>3.21875</v>
      </c>
      <c r="F10" s="22">
        <v>328.5</v>
      </c>
      <c r="G10" s="23"/>
      <c r="H10" s="24">
        <v>0.7708333333333334</v>
      </c>
      <c r="I10" s="22" t="s">
        <v>130</v>
      </c>
      <c r="J10" s="22">
        <v>48.55</v>
      </c>
      <c r="K10" s="22">
        <v>54.8</v>
      </c>
      <c r="L10" s="22">
        <v>13.775</v>
      </c>
      <c r="M10" s="22">
        <v>530.8</v>
      </c>
      <c r="N10" s="23"/>
      <c r="O10" s="24">
        <v>0.7083333333333334</v>
      </c>
      <c r="P10" s="22" t="s">
        <v>14</v>
      </c>
      <c r="Q10" s="22">
        <v>17.5</v>
      </c>
      <c r="R10" s="22">
        <v>30</v>
      </c>
      <c r="S10" s="22">
        <v>2.7</v>
      </c>
      <c r="T10" s="22">
        <v>209</v>
      </c>
      <c r="U10" s="23"/>
      <c r="V10" s="24">
        <v>0.6666666666666666</v>
      </c>
      <c r="W10" s="22" t="s">
        <v>156</v>
      </c>
      <c r="X10" s="22">
        <v>44</v>
      </c>
      <c r="Y10" s="22">
        <v>62</v>
      </c>
      <c r="Z10" s="22">
        <v>8</v>
      </c>
      <c r="AA10" s="22">
        <v>480</v>
      </c>
    </row>
    <row r="11" spans="1:27" ht="12.75">
      <c r="A11" s="24">
        <v>0.7083333333333334</v>
      </c>
      <c r="B11" s="22" t="s">
        <v>18</v>
      </c>
      <c r="C11" s="22">
        <v>7</v>
      </c>
      <c r="D11" s="22">
        <v>9</v>
      </c>
      <c r="E11" s="22">
        <v>16</v>
      </c>
      <c r="F11" s="22">
        <v>200</v>
      </c>
      <c r="G11" s="23"/>
      <c r="H11" s="24"/>
      <c r="I11" s="22" t="s">
        <v>157</v>
      </c>
      <c r="J11" s="25">
        <v>3.5</v>
      </c>
      <c r="K11" s="25">
        <v>4.5</v>
      </c>
      <c r="L11" s="25">
        <v>8</v>
      </c>
      <c r="M11" s="25">
        <v>100</v>
      </c>
      <c r="N11" s="23"/>
      <c r="O11" s="24">
        <v>0.7708333333333334</v>
      </c>
      <c r="P11" s="22" t="s">
        <v>102</v>
      </c>
      <c r="Q11" s="22">
        <v>29.875</v>
      </c>
      <c r="R11" s="22">
        <v>41.5</v>
      </c>
      <c r="S11" s="22">
        <v>11.34375</v>
      </c>
      <c r="T11" s="22">
        <v>389.4375</v>
      </c>
      <c r="U11" s="23"/>
      <c r="V11" s="24">
        <v>0.8125</v>
      </c>
      <c r="W11" s="22" t="s">
        <v>102</v>
      </c>
      <c r="X11" s="22">
        <v>29.875</v>
      </c>
      <c r="Y11" s="22">
        <v>41.5</v>
      </c>
      <c r="Z11" s="22">
        <v>11.34375</v>
      </c>
      <c r="AA11" s="22">
        <v>389.4375</v>
      </c>
    </row>
    <row r="12" spans="1:27" ht="12.75">
      <c r="A12" s="24">
        <v>0.75</v>
      </c>
      <c r="B12" s="22" t="s">
        <v>29</v>
      </c>
      <c r="C12" s="22">
        <v>1</v>
      </c>
      <c r="D12" s="22">
        <v>8</v>
      </c>
      <c r="E12" s="22">
        <v>0</v>
      </c>
      <c r="F12" s="22">
        <v>35</v>
      </c>
      <c r="G12" s="23"/>
      <c r="H12" s="24">
        <v>0.875</v>
      </c>
      <c r="I12" s="22" t="s">
        <v>122</v>
      </c>
      <c r="J12" s="25">
        <v>14</v>
      </c>
      <c r="K12" s="25">
        <v>5</v>
      </c>
      <c r="L12" s="25">
        <v>2.5</v>
      </c>
      <c r="M12" s="25">
        <v>100</v>
      </c>
      <c r="N12" s="23"/>
      <c r="O12" s="24">
        <v>0.8333333333333334</v>
      </c>
      <c r="P12" s="22" t="s">
        <v>29</v>
      </c>
      <c r="Q12" s="22">
        <v>1</v>
      </c>
      <c r="R12" s="22">
        <v>8</v>
      </c>
      <c r="S12" s="22">
        <v>0</v>
      </c>
      <c r="T12" s="22">
        <v>35</v>
      </c>
      <c r="U12" s="23"/>
      <c r="V12" s="24">
        <v>0.875</v>
      </c>
      <c r="W12" s="22" t="s">
        <v>122</v>
      </c>
      <c r="X12" s="25">
        <v>14</v>
      </c>
      <c r="Y12" s="25">
        <v>5</v>
      </c>
      <c r="Z12" s="25">
        <v>2.5</v>
      </c>
      <c r="AA12" s="25">
        <v>100</v>
      </c>
    </row>
    <row r="13" spans="1:22" ht="12.75">
      <c r="A13" s="24">
        <v>0.7916666666666666</v>
      </c>
      <c r="B13" s="22" t="s">
        <v>125</v>
      </c>
      <c r="C13" s="22">
        <v>49</v>
      </c>
      <c r="D13" s="22">
        <v>13</v>
      </c>
      <c r="E13" s="22">
        <v>13</v>
      </c>
      <c r="F13" s="22">
        <v>347</v>
      </c>
      <c r="G13" s="23"/>
      <c r="I13" s="21" t="s">
        <v>158</v>
      </c>
      <c r="J13" s="25">
        <v>3</v>
      </c>
      <c r="K13" s="25">
        <v>66</v>
      </c>
      <c r="L13" s="25">
        <v>0</v>
      </c>
      <c r="M13" s="25">
        <v>420</v>
      </c>
      <c r="N13" s="23"/>
      <c r="P13" s="22" t="s">
        <v>18</v>
      </c>
      <c r="Q13" s="22">
        <v>7</v>
      </c>
      <c r="R13" s="22">
        <v>9</v>
      </c>
      <c r="S13" s="22">
        <v>16</v>
      </c>
      <c r="T13" s="22">
        <v>200</v>
      </c>
      <c r="U13" s="23"/>
      <c r="V13" s="24"/>
    </row>
    <row r="14" spans="2:27" ht="12.75">
      <c r="B14" s="21" t="s">
        <v>159</v>
      </c>
      <c r="C14" s="25">
        <v>5</v>
      </c>
      <c r="D14" s="25">
        <v>30</v>
      </c>
      <c r="E14" s="25">
        <v>0</v>
      </c>
      <c r="F14" s="25">
        <v>140</v>
      </c>
      <c r="G14" s="23"/>
      <c r="I14" s="22" t="s">
        <v>130</v>
      </c>
      <c r="J14" s="22">
        <v>48.55</v>
      </c>
      <c r="K14" s="22">
        <v>54.8</v>
      </c>
      <c r="L14" s="22">
        <v>13.775</v>
      </c>
      <c r="M14" s="22">
        <v>570</v>
      </c>
      <c r="N14" s="23"/>
      <c r="O14" s="24">
        <v>0.875</v>
      </c>
      <c r="P14" s="22" t="s">
        <v>122</v>
      </c>
      <c r="Q14" s="25">
        <v>14</v>
      </c>
      <c r="R14" s="25">
        <v>5</v>
      </c>
      <c r="S14" s="25">
        <v>2.5</v>
      </c>
      <c r="T14" s="25">
        <v>100</v>
      </c>
      <c r="U14" s="23"/>
      <c r="V14" s="24"/>
      <c r="W14" s="21"/>
      <c r="X14" s="21"/>
      <c r="Y14" s="21"/>
      <c r="Z14" s="21"/>
      <c r="AA14" s="21"/>
    </row>
    <row r="15" spans="1:21" ht="12.75">
      <c r="A15" s="24">
        <v>0.875</v>
      </c>
      <c r="B15" s="22" t="s">
        <v>122</v>
      </c>
      <c r="C15" s="25">
        <v>14</v>
      </c>
      <c r="D15" s="25">
        <v>5</v>
      </c>
      <c r="E15" s="25">
        <v>2.5</v>
      </c>
      <c r="F15" s="25">
        <v>100</v>
      </c>
      <c r="G15" s="23"/>
      <c r="I15" s="22" t="s">
        <v>160</v>
      </c>
      <c r="J15" s="22">
        <v>0</v>
      </c>
      <c r="K15" s="22">
        <v>39</v>
      </c>
      <c r="L15" s="22">
        <v>0</v>
      </c>
      <c r="M15" s="22">
        <v>540</v>
      </c>
      <c r="N15" s="23"/>
      <c r="P15" s="21"/>
      <c r="Q15" s="21"/>
      <c r="R15" s="21"/>
      <c r="S15" s="21"/>
      <c r="T15" s="21"/>
      <c r="U15" s="23"/>
    </row>
    <row r="16" spans="1:22" ht="12.75">
      <c r="A16" s="24"/>
      <c r="B16" s="21"/>
      <c r="C16" s="21"/>
      <c r="D16" s="21"/>
      <c r="E16" s="21"/>
      <c r="F16" s="21"/>
      <c r="G16" s="23"/>
      <c r="H16" s="24"/>
      <c r="N16" s="23"/>
      <c r="P16" s="21"/>
      <c r="Q16" s="21"/>
      <c r="R16" s="21"/>
      <c r="S16" s="21"/>
      <c r="T16" s="21"/>
      <c r="U16" s="23"/>
      <c r="V16" s="24"/>
    </row>
    <row r="17" spans="2:27" ht="12.75">
      <c r="B17" s="26"/>
      <c r="C17" s="26"/>
      <c r="D17" s="26"/>
      <c r="E17" s="26"/>
      <c r="F17" s="26"/>
      <c r="G17" s="23"/>
      <c r="I17" s="26"/>
      <c r="J17" s="26"/>
      <c r="K17" s="26"/>
      <c r="L17" s="26"/>
      <c r="M17" s="26"/>
      <c r="N17" s="23"/>
      <c r="P17" s="26"/>
      <c r="Q17" s="26"/>
      <c r="R17" s="26"/>
      <c r="S17" s="26"/>
      <c r="T17" s="26"/>
      <c r="U17" s="23"/>
      <c r="W17" s="26"/>
      <c r="X17" s="26"/>
      <c r="Y17" s="26"/>
      <c r="Z17" s="26"/>
      <c r="AA17" s="26"/>
    </row>
    <row r="18" spans="2:26" ht="12.75">
      <c r="B18" s="22" t="s">
        <v>37</v>
      </c>
      <c r="C18" s="22">
        <f>SUM(C4:C16)</f>
        <v>230.625</v>
      </c>
      <c r="D18" s="22">
        <f>SUM(D4:D16)</f>
        <v>262</v>
      </c>
      <c r="E18" s="22">
        <f>SUM(E4:E16)</f>
        <v>64.4375</v>
      </c>
      <c r="G18" s="23"/>
      <c r="I18" s="22" t="s">
        <v>37</v>
      </c>
      <c r="J18" s="22">
        <f>SUM(J4:J16)</f>
        <v>275.35</v>
      </c>
      <c r="K18" s="22">
        <f>SUM(K4:K16)</f>
        <v>420.6</v>
      </c>
      <c r="L18" s="22">
        <f>SUM(L4:L16)</f>
        <v>66.7375</v>
      </c>
      <c r="N18" s="23"/>
      <c r="P18" s="22" t="s">
        <v>37</v>
      </c>
      <c r="Q18" s="22">
        <f>SUM(Q4:Q16)</f>
        <v>234.75</v>
      </c>
      <c r="R18" s="22">
        <f>SUM(R4:R16)</f>
        <v>254.5</v>
      </c>
      <c r="S18" s="22">
        <f>SUM(S4:S16)</f>
        <v>62.8875</v>
      </c>
      <c r="U18" s="23"/>
      <c r="W18" s="22" t="s">
        <v>37</v>
      </c>
      <c r="X18" s="22">
        <f>SUM(X4:X16)</f>
        <v>239.25</v>
      </c>
      <c r="Y18" s="22">
        <f>SUM(Y4:Y16)</f>
        <v>292</v>
      </c>
      <c r="Z18" s="22">
        <f>SUM(Z4:Z16)</f>
        <v>47.1375</v>
      </c>
    </row>
    <row r="19" spans="6:27" ht="12.75">
      <c r="F19" s="22">
        <f>SUM(F4:F16)</f>
        <v>2471</v>
      </c>
      <c r="G19" s="23"/>
      <c r="M19" s="22">
        <f>SUM(M4:M16)</f>
        <v>3863.675</v>
      </c>
      <c r="N19" s="23"/>
      <c r="T19" s="22">
        <f>SUM(T4:T16)</f>
        <v>2403.875</v>
      </c>
      <c r="U19" s="23"/>
      <c r="AA19" s="22">
        <f>SUM(AA4:AA16)</f>
        <v>2451.875</v>
      </c>
    </row>
    <row r="20" spans="2:26" ht="12.75">
      <c r="B20" s="22" t="s">
        <v>98</v>
      </c>
      <c r="C20" s="22">
        <f>C18*4</f>
        <v>922.5</v>
      </c>
      <c r="D20" s="22">
        <f>D18*4</f>
        <v>1048</v>
      </c>
      <c r="E20" s="22">
        <f>E18*9</f>
        <v>579.9375</v>
      </c>
      <c r="G20" s="23"/>
      <c r="I20" s="22" t="s">
        <v>98</v>
      </c>
      <c r="J20" s="22">
        <f>J18*4</f>
        <v>1101.4</v>
      </c>
      <c r="K20" s="22">
        <f>K18*4</f>
        <v>1682.4</v>
      </c>
      <c r="L20" s="22">
        <f>L18*9</f>
        <v>600.6374999999999</v>
      </c>
      <c r="N20" s="23"/>
      <c r="P20" s="22" t="s">
        <v>98</v>
      </c>
      <c r="Q20" s="22">
        <f>Q18*4</f>
        <v>939</v>
      </c>
      <c r="R20" s="22">
        <f>R18*4</f>
        <v>1018</v>
      </c>
      <c r="S20" s="22">
        <f>S18*9</f>
        <v>565.9875000000001</v>
      </c>
      <c r="U20" s="23"/>
      <c r="W20" s="22" t="s">
        <v>98</v>
      </c>
      <c r="X20" s="22">
        <f>X18*4</f>
        <v>957</v>
      </c>
      <c r="Y20" s="22">
        <f>Y18*4</f>
        <v>1168</v>
      </c>
      <c r="Z20" s="22">
        <f>Z18*9</f>
        <v>424.2375</v>
      </c>
    </row>
    <row r="21" spans="6:27" ht="12.75">
      <c r="F21" s="22">
        <f>SUM(C20:E20)</f>
        <v>2550.4375</v>
      </c>
      <c r="G21" s="23"/>
      <c r="M21" s="22">
        <f>SUM(J20:L20)</f>
        <v>3384.4375</v>
      </c>
      <c r="N21" s="23"/>
      <c r="T21" s="22">
        <f>SUM(Q20:S20)</f>
        <v>2522.9875</v>
      </c>
      <c r="U21" s="23"/>
      <c r="AA21" s="22">
        <f>SUM(X20:Z20)</f>
        <v>2549.2375</v>
      </c>
    </row>
    <row r="22" spans="1:32" ht="12.75">
      <c r="A22" s="27"/>
      <c r="B22" s="26"/>
      <c r="C22" s="26"/>
      <c r="D22" s="26"/>
      <c r="E22" s="26"/>
      <c r="F22" s="26"/>
      <c r="G22" s="23"/>
      <c r="H22" s="27"/>
      <c r="I22" s="26"/>
      <c r="J22" s="26"/>
      <c r="K22" s="26"/>
      <c r="L22" s="26"/>
      <c r="M22" s="26"/>
      <c r="N22" s="23"/>
      <c r="O22" s="27"/>
      <c r="P22" s="26"/>
      <c r="Q22" s="26"/>
      <c r="R22" s="26"/>
      <c r="S22" s="26"/>
      <c r="T22" s="26"/>
      <c r="U22" s="23"/>
      <c r="V22" s="27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7:21" ht="12.75">
      <c r="G23" s="23"/>
      <c r="N23" s="23"/>
      <c r="U23" s="23"/>
    </row>
    <row r="24" spans="7:21" ht="12.75">
      <c r="G24" s="23"/>
      <c r="N24" s="23"/>
      <c r="U24" s="23"/>
    </row>
    <row r="25" spans="7:21" ht="12.75">
      <c r="G25" s="23"/>
      <c r="N25" s="23"/>
      <c r="U25" s="23"/>
    </row>
    <row r="26" spans="3:21" ht="12.75">
      <c r="C26" s="22" t="s">
        <v>40</v>
      </c>
      <c r="G26" s="23"/>
      <c r="J26" s="22" t="s">
        <v>41</v>
      </c>
      <c r="N26" s="23"/>
      <c r="Q26" s="22" t="s">
        <v>43</v>
      </c>
      <c r="U26" s="23"/>
    </row>
    <row r="27" spans="1:21" ht="12.75">
      <c r="A27" s="21" t="s">
        <v>6</v>
      </c>
      <c r="C27" s="22" t="s">
        <v>7</v>
      </c>
      <c r="G27" s="23"/>
      <c r="H27" s="21" t="s">
        <v>6</v>
      </c>
      <c r="J27" s="22" t="s">
        <v>7</v>
      </c>
      <c r="N27" s="23"/>
      <c r="O27" s="21" t="s">
        <v>6</v>
      </c>
      <c r="Q27" s="22" t="s">
        <v>7</v>
      </c>
      <c r="U27" s="23"/>
    </row>
    <row r="28" spans="1:21" ht="12.75">
      <c r="A28" s="24"/>
      <c r="C28" s="22" t="s">
        <v>8</v>
      </c>
      <c r="D28" s="22" t="s">
        <v>9</v>
      </c>
      <c r="E28" s="22" t="s">
        <v>10</v>
      </c>
      <c r="F28" s="22" t="s">
        <v>11</v>
      </c>
      <c r="G28" s="23"/>
      <c r="H28" s="24"/>
      <c r="J28" s="22" t="s">
        <v>8</v>
      </c>
      <c r="K28" s="22" t="s">
        <v>9</v>
      </c>
      <c r="L28" s="22" t="s">
        <v>10</v>
      </c>
      <c r="M28" s="22" t="s">
        <v>11</v>
      </c>
      <c r="N28" s="23"/>
      <c r="O28" s="24"/>
      <c r="Q28" s="22" t="s">
        <v>8</v>
      </c>
      <c r="R28" s="22" t="s">
        <v>9</v>
      </c>
      <c r="S28" s="22" t="s">
        <v>10</v>
      </c>
      <c r="T28" s="22" t="s">
        <v>11</v>
      </c>
      <c r="U28" s="23"/>
    </row>
    <row r="29" spans="1:21" ht="12.75">
      <c r="A29" s="24">
        <v>0.28125</v>
      </c>
      <c r="B29" s="21" t="s">
        <v>161</v>
      </c>
      <c r="C29" s="22">
        <v>24</v>
      </c>
      <c r="D29" s="22">
        <v>3</v>
      </c>
      <c r="E29" s="22">
        <v>1</v>
      </c>
      <c r="F29" s="22">
        <v>120</v>
      </c>
      <c r="G29" s="23"/>
      <c r="H29" s="24">
        <v>0.3333333333333333</v>
      </c>
      <c r="I29" s="22" t="s">
        <v>15</v>
      </c>
      <c r="J29" s="22">
        <v>1</v>
      </c>
      <c r="K29" s="22">
        <v>27</v>
      </c>
      <c r="L29" s="22">
        <v>0</v>
      </c>
      <c r="M29" s="22">
        <v>105</v>
      </c>
      <c r="N29" s="23"/>
      <c r="O29" s="24">
        <v>0.3333333333333333</v>
      </c>
      <c r="P29" s="22" t="s">
        <v>15</v>
      </c>
      <c r="Q29" s="22">
        <v>1</v>
      </c>
      <c r="R29" s="22">
        <v>27</v>
      </c>
      <c r="S29" s="22">
        <v>0</v>
      </c>
      <c r="T29" s="22">
        <v>105</v>
      </c>
      <c r="U29" s="23"/>
    </row>
    <row r="30" spans="2:21" ht="12.75">
      <c r="B30" s="21" t="s">
        <v>15</v>
      </c>
      <c r="C30" s="22">
        <v>1</v>
      </c>
      <c r="D30" s="22">
        <v>27</v>
      </c>
      <c r="E30" s="22">
        <v>0</v>
      </c>
      <c r="F30" s="22">
        <v>105</v>
      </c>
      <c r="G30" s="23"/>
      <c r="I30" s="21" t="s">
        <v>144</v>
      </c>
      <c r="J30" s="25">
        <v>0</v>
      </c>
      <c r="K30" s="25">
        <v>18</v>
      </c>
      <c r="L30" s="25">
        <v>0</v>
      </c>
      <c r="M30" s="25">
        <v>70</v>
      </c>
      <c r="N30" s="23"/>
      <c r="P30" s="21" t="s">
        <v>144</v>
      </c>
      <c r="Q30" s="25">
        <v>0</v>
      </c>
      <c r="R30" s="25">
        <v>18</v>
      </c>
      <c r="S30" s="25">
        <v>0</v>
      </c>
      <c r="T30" s="25">
        <v>70</v>
      </c>
      <c r="U30" s="23"/>
    </row>
    <row r="31" spans="1:21" ht="12.75">
      <c r="A31" s="24">
        <v>0.35416666666666663</v>
      </c>
      <c r="B31" s="22" t="s">
        <v>19</v>
      </c>
      <c r="C31" s="22">
        <v>36</v>
      </c>
      <c r="D31" s="22">
        <v>46</v>
      </c>
      <c r="E31" s="22">
        <v>2.75</v>
      </c>
      <c r="F31" s="22">
        <v>349</v>
      </c>
      <c r="G31" s="23"/>
      <c r="H31" s="24">
        <v>0.4375</v>
      </c>
      <c r="I31" s="21" t="s">
        <v>145</v>
      </c>
      <c r="J31" s="25">
        <v>20</v>
      </c>
      <c r="K31" s="25">
        <v>49</v>
      </c>
      <c r="L31" s="25">
        <v>3</v>
      </c>
      <c r="M31" s="25">
        <v>310</v>
      </c>
      <c r="N31" s="23"/>
      <c r="O31" s="24">
        <v>0.4375</v>
      </c>
      <c r="P31" s="21" t="s">
        <v>145</v>
      </c>
      <c r="Q31" s="25">
        <v>20</v>
      </c>
      <c r="R31" s="25">
        <v>49</v>
      </c>
      <c r="S31" s="25">
        <v>3</v>
      </c>
      <c r="T31" s="25">
        <v>310</v>
      </c>
      <c r="U31" s="23"/>
    </row>
    <row r="32" spans="1:21" ht="12.75">
      <c r="A32" s="24">
        <v>0.4375</v>
      </c>
      <c r="B32" s="22" t="s">
        <v>80</v>
      </c>
      <c r="C32" s="22">
        <v>36</v>
      </c>
      <c r="D32" s="22">
        <v>51</v>
      </c>
      <c r="E32" s="22">
        <v>10</v>
      </c>
      <c r="F32" s="22">
        <v>380</v>
      </c>
      <c r="G32" s="23"/>
      <c r="H32" s="24">
        <v>0.5208333333333334</v>
      </c>
      <c r="I32" s="22" t="s">
        <v>102</v>
      </c>
      <c r="J32" s="22">
        <v>29.875</v>
      </c>
      <c r="K32" s="22">
        <v>41.5</v>
      </c>
      <c r="L32" s="22">
        <v>11.34375</v>
      </c>
      <c r="M32" s="22">
        <v>389.4375</v>
      </c>
      <c r="N32" s="23"/>
      <c r="O32" s="24">
        <v>0.5208333333333334</v>
      </c>
      <c r="P32" s="22" t="s">
        <v>102</v>
      </c>
      <c r="Q32" s="22">
        <v>29.5</v>
      </c>
      <c r="R32" s="22">
        <v>41.625</v>
      </c>
      <c r="S32" s="22">
        <v>9.75</v>
      </c>
      <c r="T32" s="22">
        <v>375.0625</v>
      </c>
      <c r="U32" s="23"/>
    </row>
    <row r="33" spans="1:21" ht="12.75">
      <c r="A33" s="24">
        <v>0.5208333333333334</v>
      </c>
      <c r="B33" s="22" t="s">
        <v>85</v>
      </c>
      <c r="C33" s="22">
        <v>40.875</v>
      </c>
      <c r="D33" s="22">
        <v>33.5</v>
      </c>
      <c r="E33" s="22">
        <v>7.34375</v>
      </c>
      <c r="F33" s="22">
        <v>344.4375</v>
      </c>
      <c r="G33" s="23"/>
      <c r="H33" s="24">
        <v>0.625</v>
      </c>
      <c r="I33" s="22" t="s">
        <v>162</v>
      </c>
      <c r="J33" s="25">
        <v>16</v>
      </c>
      <c r="K33" s="25">
        <v>0</v>
      </c>
      <c r="L33" s="25">
        <v>6</v>
      </c>
      <c r="M33" s="25">
        <v>120</v>
      </c>
      <c r="N33" s="23"/>
      <c r="O33" s="24">
        <v>0.625</v>
      </c>
      <c r="P33" s="22" t="s">
        <v>102</v>
      </c>
      <c r="Q33" s="22">
        <v>29.5</v>
      </c>
      <c r="R33" s="22">
        <v>41.625</v>
      </c>
      <c r="S33" s="22">
        <v>9.75</v>
      </c>
      <c r="T33" s="22">
        <v>375.0625</v>
      </c>
      <c r="U33" s="23"/>
    </row>
    <row r="34" spans="1:21" ht="12.75">
      <c r="A34" s="24">
        <v>0.6041666666666667</v>
      </c>
      <c r="B34" s="22" t="s">
        <v>60</v>
      </c>
      <c r="C34" s="22">
        <v>0</v>
      </c>
      <c r="D34" s="22">
        <f>5*3.5</f>
        <v>17.5</v>
      </c>
      <c r="E34" s="22">
        <v>0</v>
      </c>
      <c r="F34" s="22">
        <f>25*3.5</f>
        <v>87.5</v>
      </c>
      <c r="G34" s="23"/>
      <c r="H34" s="24">
        <v>0.6875</v>
      </c>
      <c r="I34" s="22" t="s">
        <v>138</v>
      </c>
      <c r="J34" s="22">
        <v>24.05</v>
      </c>
      <c r="K34" s="22">
        <v>61.8</v>
      </c>
      <c r="L34" s="22">
        <v>11.775</v>
      </c>
      <c r="M34" s="22">
        <v>435.8</v>
      </c>
      <c r="N34" s="23"/>
      <c r="O34" s="24">
        <v>0.7083333333333334</v>
      </c>
      <c r="P34" s="22" t="s">
        <v>102</v>
      </c>
      <c r="Q34" s="22">
        <v>29.5</v>
      </c>
      <c r="R34" s="22">
        <v>41.625</v>
      </c>
      <c r="S34" s="22">
        <v>9.75</v>
      </c>
      <c r="T34" s="22">
        <v>375.0625</v>
      </c>
      <c r="U34" s="23"/>
    </row>
    <row r="35" spans="2:21" ht="12.75">
      <c r="B35" s="22" t="s">
        <v>103</v>
      </c>
      <c r="C35" s="22">
        <v>2</v>
      </c>
      <c r="D35" s="22">
        <v>20</v>
      </c>
      <c r="E35" s="22">
        <v>0</v>
      </c>
      <c r="F35" s="22">
        <v>80</v>
      </c>
      <c r="G35" s="23"/>
      <c r="H35" s="24"/>
      <c r="I35" s="21" t="s">
        <v>163</v>
      </c>
      <c r="J35" s="21">
        <v>4</v>
      </c>
      <c r="K35" s="21">
        <v>1.5</v>
      </c>
      <c r="L35" s="21">
        <v>0</v>
      </c>
      <c r="M35" s="21">
        <v>22.5</v>
      </c>
      <c r="N35" s="23"/>
      <c r="O35" s="24">
        <v>0.7916666666666666</v>
      </c>
      <c r="P35" s="22" t="s">
        <v>106</v>
      </c>
      <c r="Q35" s="25">
        <v>37</v>
      </c>
      <c r="R35" s="25">
        <v>54</v>
      </c>
      <c r="S35" s="25">
        <v>13.5</v>
      </c>
      <c r="T35" s="25">
        <v>488</v>
      </c>
      <c r="U35" s="23"/>
    </row>
    <row r="36" spans="1:21" ht="12.75">
      <c r="A36" s="24">
        <v>0.6666666666666666</v>
      </c>
      <c r="B36" s="22" t="s">
        <v>107</v>
      </c>
      <c r="C36" s="22">
        <v>42.05</v>
      </c>
      <c r="D36" s="22">
        <v>41.925</v>
      </c>
      <c r="E36" s="22">
        <v>16.9625</v>
      </c>
      <c r="F36" s="22">
        <v>471.425</v>
      </c>
      <c r="G36" s="23"/>
      <c r="H36" s="24">
        <v>0.7916666666666666</v>
      </c>
      <c r="I36" s="22" t="s">
        <v>164</v>
      </c>
      <c r="J36" s="25">
        <v>15</v>
      </c>
      <c r="K36" s="25">
        <v>6</v>
      </c>
      <c r="L36" s="25">
        <v>0</v>
      </c>
      <c r="M36" s="25">
        <v>90</v>
      </c>
      <c r="N36" s="23"/>
      <c r="O36" s="24"/>
      <c r="P36" s="22" t="s">
        <v>157</v>
      </c>
      <c r="Q36" s="25">
        <v>3.5</v>
      </c>
      <c r="R36" s="25">
        <v>4.5</v>
      </c>
      <c r="S36" s="25">
        <v>8</v>
      </c>
      <c r="T36" s="25">
        <v>100</v>
      </c>
      <c r="U36" s="23"/>
    </row>
    <row r="37" spans="1:21" ht="12.75">
      <c r="A37" s="24">
        <v>0.8125</v>
      </c>
      <c r="B37" s="22" t="s">
        <v>102</v>
      </c>
      <c r="C37" s="22">
        <v>29.875</v>
      </c>
      <c r="D37" s="22">
        <v>41.5</v>
      </c>
      <c r="E37" s="22">
        <v>11.34375</v>
      </c>
      <c r="F37" s="22">
        <v>389.4375</v>
      </c>
      <c r="G37" s="23"/>
      <c r="H37" s="24">
        <v>0.875</v>
      </c>
      <c r="I37" s="22" t="s">
        <v>102</v>
      </c>
      <c r="J37" s="22">
        <v>29.5</v>
      </c>
      <c r="K37" s="22">
        <v>41.625</v>
      </c>
      <c r="L37" s="22">
        <v>9.75</v>
      </c>
      <c r="M37" s="22">
        <v>375.0625</v>
      </c>
      <c r="N37" s="23"/>
      <c r="O37" s="24"/>
      <c r="Q37" s="25"/>
      <c r="R37" s="25"/>
      <c r="S37" s="25"/>
      <c r="T37" s="25"/>
      <c r="U37" s="23"/>
    </row>
    <row r="38" spans="1:21" ht="12.75">
      <c r="A38" s="24">
        <v>0.875</v>
      </c>
      <c r="B38" s="22" t="s">
        <v>122</v>
      </c>
      <c r="C38" s="25">
        <v>14</v>
      </c>
      <c r="D38" s="25">
        <v>5</v>
      </c>
      <c r="E38" s="25">
        <v>2.5</v>
      </c>
      <c r="F38" s="25">
        <v>100</v>
      </c>
      <c r="G38" s="23"/>
      <c r="H38" s="24"/>
      <c r="I38" s="22" t="s">
        <v>165</v>
      </c>
      <c r="J38" s="22">
        <v>1</v>
      </c>
      <c r="K38" s="22">
        <v>24</v>
      </c>
      <c r="L38" s="22">
        <v>0</v>
      </c>
      <c r="M38" s="22">
        <v>300</v>
      </c>
      <c r="N38" s="23"/>
      <c r="O38" s="24"/>
      <c r="Q38" s="25"/>
      <c r="R38" s="25"/>
      <c r="S38" s="25"/>
      <c r="T38" s="25"/>
      <c r="U38" s="23"/>
    </row>
    <row r="39" spans="7:21" ht="12.75">
      <c r="G39" s="23"/>
      <c r="H39" s="24"/>
      <c r="I39" s="22" t="s">
        <v>166</v>
      </c>
      <c r="J39" s="25">
        <v>3</v>
      </c>
      <c r="K39" s="25">
        <v>20</v>
      </c>
      <c r="L39" s="25">
        <v>0</v>
      </c>
      <c r="M39" s="25">
        <v>400</v>
      </c>
      <c r="N39" s="23"/>
      <c r="O39" s="24"/>
      <c r="Q39" s="25"/>
      <c r="R39" s="25"/>
      <c r="S39" s="25"/>
      <c r="T39" s="25"/>
      <c r="U39" s="23"/>
    </row>
    <row r="40" spans="2:21" ht="12.75">
      <c r="B40" s="26"/>
      <c r="C40" s="26"/>
      <c r="D40" s="26"/>
      <c r="E40" s="26"/>
      <c r="F40" s="26"/>
      <c r="G40" s="23"/>
      <c r="I40" s="26"/>
      <c r="J40" s="26"/>
      <c r="K40" s="26"/>
      <c r="L40" s="26"/>
      <c r="M40" s="26"/>
      <c r="N40" s="23"/>
      <c r="P40" s="26"/>
      <c r="Q40" s="26"/>
      <c r="R40" s="26"/>
      <c r="S40" s="26"/>
      <c r="T40" s="26"/>
      <c r="U40" s="23"/>
    </row>
    <row r="41" spans="2:21" ht="12.75">
      <c r="B41" s="22" t="s">
        <v>37</v>
      </c>
      <c r="C41" s="22">
        <f>SUM(C29:C39)</f>
        <v>225.8</v>
      </c>
      <c r="D41" s="22">
        <f>SUM(D29:D39)</f>
        <v>286.425</v>
      </c>
      <c r="E41" s="22">
        <f>SUM(E29:E39)</f>
        <v>51.9</v>
      </c>
      <c r="G41" s="23"/>
      <c r="I41" s="22" t="s">
        <v>37</v>
      </c>
      <c r="J41" s="22">
        <f>SUM(J29:J39)</f>
        <v>143.425</v>
      </c>
      <c r="K41" s="22">
        <f>SUM(K29:K39)</f>
        <v>290.425</v>
      </c>
      <c r="L41" s="22">
        <f>SUM(L29:L39)</f>
        <v>41.86875</v>
      </c>
      <c r="N41" s="23"/>
      <c r="P41" s="22" t="s">
        <v>37</v>
      </c>
      <c r="Q41" s="22">
        <f>SUM(Q29:Q39)</f>
        <v>150</v>
      </c>
      <c r="R41" s="22">
        <f>SUM(R29:R39)</f>
        <v>277.375</v>
      </c>
      <c r="S41" s="22">
        <f>SUM(S29:S39)</f>
        <v>53.75</v>
      </c>
      <c r="U41" s="23"/>
    </row>
    <row r="42" spans="6:21" ht="12.75">
      <c r="F42" s="22">
        <f>SUM(F29:F39)</f>
        <v>2426.8</v>
      </c>
      <c r="G42" s="23"/>
      <c r="M42" s="22">
        <f>SUM(M29:M39)</f>
        <v>2617.8</v>
      </c>
      <c r="N42" s="23"/>
      <c r="T42" s="22">
        <f>SUM(T29:T39)</f>
        <v>2198.1875</v>
      </c>
      <c r="U42" s="23"/>
    </row>
    <row r="43" spans="3:21" ht="12.75">
      <c r="C43" s="22">
        <f>C41*4</f>
        <v>903.2</v>
      </c>
      <c r="D43" s="22">
        <f>D41*4</f>
        <v>1145.7</v>
      </c>
      <c r="E43" s="22">
        <f>E41*9</f>
        <v>467.09999999999997</v>
      </c>
      <c r="G43" s="23"/>
      <c r="J43" s="22">
        <f>J41*4</f>
        <v>573.7</v>
      </c>
      <c r="K43" s="22">
        <f>K41*4</f>
        <v>1161.7</v>
      </c>
      <c r="L43" s="22">
        <f>L41*9</f>
        <v>376.81874999999997</v>
      </c>
      <c r="N43" s="23"/>
      <c r="Q43" s="22">
        <f>Q41*4</f>
        <v>600</v>
      </c>
      <c r="R43" s="22">
        <f>R41*4</f>
        <v>1109.5</v>
      </c>
      <c r="S43" s="22">
        <f>S41*9</f>
        <v>483.75</v>
      </c>
      <c r="U43" s="23"/>
    </row>
    <row r="44" spans="2:32" ht="12.75">
      <c r="B44" s="22" t="s">
        <v>98</v>
      </c>
      <c r="F44" s="22">
        <f>SUM(C43:E43)</f>
        <v>2516</v>
      </c>
      <c r="G44" s="23"/>
      <c r="H44" s="28"/>
      <c r="I44" s="22" t="s">
        <v>98</v>
      </c>
      <c r="J44" s="29"/>
      <c r="K44" s="29"/>
      <c r="L44" s="29"/>
      <c r="M44" s="29">
        <f>SUM(J43:L43)</f>
        <v>2112.21875</v>
      </c>
      <c r="N44" s="23"/>
      <c r="O44" s="28"/>
      <c r="P44" s="22" t="s">
        <v>98</v>
      </c>
      <c r="Q44" s="29"/>
      <c r="R44" s="29"/>
      <c r="S44" s="29"/>
      <c r="T44" s="29">
        <f>SUM(Q43:S43)</f>
        <v>2193.25</v>
      </c>
      <c r="U44" s="23"/>
      <c r="V44" s="28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1:21" ht="12.75">
      <c r="A45" s="27"/>
      <c r="B45" s="26"/>
      <c r="C45" s="26"/>
      <c r="D45" s="26"/>
      <c r="E45" s="26"/>
      <c r="F45" s="26"/>
      <c r="G45" s="30"/>
      <c r="I45" s="31"/>
      <c r="N45" s="31"/>
      <c r="P45" s="31"/>
      <c r="Q45" s="22" t="s">
        <v>62</v>
      </c>
      <c r="U45" s="31"/>
    </row>
    <row r="46" spans="3:20" ht="12.75">
      <c r="C46" s="22" t="s">
        <v>8</v>
      </c>
      <c r="D46" s="22" t="s">
        <v>9</v>
      </c>
      <c r="E46" s="22" t="s">
        <v>10</v>
      </c>
      <c r="F46" s="22" t="s">
        <v>11</v>
      </c>
      <c r="I46" s="32" t="s">
        <v>114</v>
      </c>
      <c r="J46" s="32"/>
      <c r="K46" s="32"/>
      <c r="L46" s="32"/>
      <c r="M46" s="32"/>
      <c r="N46" s="22">
        <f>'July 18-24'!N43</f>
        <v>2876.1732142857145</v>
      </c>
      <c r="P46" s="22" t="s">
        <v>0</v>
      </c>
      <c r="T46" s="33" t="s">
        <v>64</v>
      </c>
    </row>
    <row r="47" spans="2:23" ht="12.75">
      <c r="B47" s="22" t="s">
        <v>65</v>
      </c>
      <c r="C47" s="22">
        <f>SUM(C18,J18,Q18,X18,Q41,J41,C41)</f>
        <v>1499.2</v>
      </c>
      <c r="D47" s="22">
        <f>SUM(D18,K18,R18,D41,K41,R41,Y18)</f>
        <v>2083.325</v>
      </c>
      <c r="E47" s="22">
        <f>SUM(E18,L18,S18,E41,L41,S41,Z18)</f>
        <v>388.71875</v>
      </c>
      <c r="I47" s="32" t="s">
        <v>115</v>
      </c>
      <c r="J47" s="32"/>
      <c r="K47" s="32"/>
      <c r="L47" s="32"/>
      <c r="M47" s="32"/>
      <c r="N47" s="22">
        <f>N46-500</f>
        <v>2376.1732142857145</v>
      </c>
      <c r="P47" s="22" t="s">
        <v>2</v>
      </c>
      <c r="T47" s="32" t="s">
        <v>167</v>
      </c>
      <c r="U47" s="32"/>
      <c r="V47" s="32"/>
      <c r="W47" s="32"/>
    </row>
    <row r="48" spans="2:23" ht="12.75">
      <c r="B48" s="22" t="s">
        <v>67</v>
      </c>
      <c r="F48" s="34">
        <f>SUM(F19,M19,T19,F42,M42,T42,AA19)</f>
        <v>18433.2125</v>
      </c>
      <c r="I48" s="32" t="s">
        <v>117</v>
      </c>
      <c r="J48" s="32"/>
      <c r="K48" s="32"/>
      <c r="L48" s="32"/>
      <c r="M48" s="32"/>
      <c r="N48" s="22">
        <f>N46-1000</f>
        <v>1876.1732142857145</v>
      </c>
      <c r="P48" s="22" t="s">
        <v>3</v>
      </c>
      <c r="T48" s="32" t="s">
        <v>168</v>
      </c>
      <c r="U48" s="32"/>
      <c r="V48" s="32"/>
      <c r="W48" s="32"/>
    </row>
    <row r="49" spans="2:23" ht="12.75">
      <c r="B49" s="22" t="s">
        <v>69</v>
      </c>
      <c r="C49" s="22">
        <f>C47*4</f>
        <v>5996.8</v>
      </c>
      <c r="D49" s="22">
        <f>D47*4</f>
        <v>8333.3</v>
      </c>
      <c r="E49" s="22">
        <f>E47*9</f>
        <v>3498.46875</v>
      </c>
      <c r="P49" s="22" t="s">
        <v>5</v>
      </c>
      <c r="Q49" s="22">
        <v>200</v>
      </c>
      <c r="T49" s="32" t="s">
        <v>169</v>
      </c>
      <c r="U49" s="32"/>
      <c r="V49" s="32"/>
      <c r="W49" s="32"/>
    </row>
    <row r="50" spans="2:23" ht="12.75">
      <c r="B50" s="22" t="s">
        <v>38</v>
      </c>
      <c r="F50" s="22">
        <f>SUM(C49:E49)</f>
        <v>17828.56875</v>
      </c>
      <c r="I50" s="32" t="s">
        <v>67</v>
      </c>
      <c r="J50" s="32"/>
      <c r="K50" s="32"/>
      <c r="L50" s="32"/>
      <c r="M50" s="32"/>
      <c r="N50" s="34">
        <f>F48</f>
        <v>18433.2125</v>
      </c>
      <c r="P50" s="22" t="s">
        <v>40</v>
      </c>
      <c r="T50" s="32"/>
      <c r="U50" s="32"/>
      <c r="V50" s="32"/>
      <c r="W50" s="32"/>
    </row>
    <row r="51" spans="2:23" ht="12.75">
      <c r="B51" s="22" t="s">
        <v>70</v>
      </c>
      <c r="C51" s="35">
        <f>C49/F50</f>
        <v>0.3363590248936837</v>
      </c>
      <c r="D51" s="35">
        <f>D49/F50</f>
        <v>0.46741273048067866</v>
      </c>
      <c r="E51" s="35">
        <f>E49/F50</f>
        <v>0.19622824462563773</v>
      </c>
      <c r="I51" s="32" t="s">
        <v>71</v>
      </c>
      <c r="J51" s="32"/>
      <c r="K51" s="32"/>
      <c r="L51" s="32"/>
      <c r="M51" s="32"/>
      <c r="N51" s="22">
        <f>-Q54</f>
        <v>-1100</v>
      </c>
      <c r="P51" s="22" t="s">
        <v>41</v>
      </c>
      <c r="Q51" s="22">
        <v>450</v>
      </c>
      <c r="T51" s="32"/>
      <c r="U51" s="32"/>
      <c r="V51" s="32"/>
      <c r="W51" s="32"/>
    </row>
    <row r="52" spans="14:23" ht="12.75">
      <c r="N52" s="31"/>
      <c r="P52" s="22" t="s">
        <v>43</v>
      </c>
      <c r="Q52" s="22">
        <v>450</v>
      </c>
      <c r="T52" s="32"/>
      <c r="U52" s="32"/>
      <c r="V52" s="32"/>
      <c r="W52" s="32"/>
    </row>
    <row r="53" spans="2:23" ht="12.75">
      <c r="B53" s="22" t="s">
        <v>72</v>
      </c>
      <c r="D53" s="22">
        <f>F48/7</f>
        <v>2633.316071428572</v>
      </c>
      <c r="I53" s="32" t="s">
        <v>73</v>
      </c>
      <c r="J53" s="32"/>
      <c r="K53" s="32"/>
      <c r="L53" s="32"/>
      <c r="M53" s="32"/>
      <c r="N53" s="22">
        <f>SUM(N50:N51)</f>
        <v>17333.2125</v>
      </c>
      <c r="T53" s="32"/>
      <c r="U53" s="32"/>
      <c r="V53" s="32"/>
      <c r="W53" s="32"/>
    </row>
    <row r="54" spans="9:23" ht="12.75">
      <c r="I54" s="32" t="s">
        <v>74</v>
      </c>
      <c r="J54" s="32"/>
      <c r="K54" s="32"/>
      <c r="L54" s="32"/>
      <c r="M54" s="32"/>
      <c r="N54" s="22">
        <f>N53/7</f>
        <v>2476.1732142857145</v>
      </c>
      <c r="Q54" s="22">
        <f>SUM(Q46:Q52)</f>
        <v>1100</v>
      </c>
      <c r="T54" s="32"/>
      <c r="U54" s="32"/>
      <c r="V54" s="32"/>
      <c r="W54" s="32"/>
    </row>
    <row r="55" spans="20:23" ht="12.75">
      <c r="T55" s="32"/>
      <c r="U55" s="32"/>
      <c r="V55" s="32"/>
      <c r="W55" s="32"/>
    </row>
    <row r="56" spans="9:14" ht="12.75">
      <c r="I56" s="32" t="s">
        <v>118</v>
      </c>
      <c r="J56" s="32"/>
      <c r="K56" s="32"/>
      <c r="L56" s="32"/>
      <c r="M56" s="32"/>
      <c r="N56" s="22">
        <f>N47*7</f>
        <v>16633.2125</v>
      </c>
    </row>
    <row r="57" spans="9:14" ht="12.75">
      <c r="I57" s="32" t="s">
        <v>119</v>
      </c>
      <c r="J57" s="32"/>
      <c r="K57" s="32"/>
      <c r="L57" s="32"/>
      <c r="M57" s="32"/>
      <c r="N57" s="22">
        <f>N48*7</f>
        <v>13133.212500000001</v>
      </c>
    </row>
  </sheetData>
  <sheetProtection selectLockedCells="1" selectUnlockedCells="1"/>
  <mergeCells count="21">
    <mergeCell ref="G1:G44"/>
    <mergeCell ref="N1:N44"/>
    <mergeCell ref="U1:U44"/>
    <mergeCell ref="I46:M46"/>
    <mergeCell ref="I47:M47"/>
    <mergeCell ref="T47:W47"/>
    <mergeCell ref="I48:M48"/>
    <mergeCell ref="T48:W48"/>
    <mergeCell ref="T49:W49"/>
    <mergeCell ref="I50:M50"/>
    <mergeCell ref="T50:W50"/>
    <mergeCell ref="I51:M51"/>
    <mergeCell ref="T51:W51"/>
    <mergeCell ref="T52:W52"/>
    <mergeCell ref="I53:M53"/>
    <mergeCell ref="T53:W53"/>
    <mergeCell ref="I54:M54"/>
    <mergeCell ref="T54:W54"/>
    <mergeCell ref="T55:W55"/>
    <mergeCell ref="I56:M56"/>
    <mergeCell ref="I57:M57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24217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Cenotti</dc:creator>
  <cp:keywords/>
  <dc:description/>
  <cp:lastModifiedBy>Anthony Cenotti</cp:lastModifiedBy>
  <dcterms:created xsi:type="dcterms:W3CDTF">2011-07-16T21:56:24Z</dcterms:created>
  <dcterms:modified xsi:type="dcterms:W3CDTF">2011-08-21T23:38:31Z</dcterms:modified>
  <cp:category/>
  <cp:version/>
  <cp:contentType/>
  <cp:contentStatus/>
  <cp:revision>428</cp:revision>
</cp:coreProperties>
</file>